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8445" firstSheet="4" activeTab="5"/>
  </bookViews>
  <sheets>
    <sheet name="1. összes bevétel" sheetId="1" r:id="rId1"/>
    <sheet name="2. ÖSSZES kiadások" sheetId="2" r:id="rId2"/>
    <sheet name="3.Intézményi bevételek" sheetId="3" r:id="rId3"/>
    <sheet name="4. Intézményi kiadások" sheetId="4" r:id="rId4"/>
    <sheet name="5.1 Önkormányzat bevétele" sheetId="5" r:id="rId5"/>
    <sheet name="5.2. Önkormányzat kiadás" sheetId="6" r:id="rId6"/>
    <sheet name="6. P.H. beruházás" sheetId="7" r:id="rId7"/>
    <sheet name="7.  felújítás" sheetId="8" r:id="rId8"/>
    <sheet name="8. sz. melléklet létszám" sheetId="9" r:id="rId9"/>
    <sheet name="9.1.sz.mell működés mérleg" sheetId="10" r:id="rId10"/>
    <sheet name="9.2.sz.mell felhalm mérleg" sheetId="11" r:id="rId11"/>
    <sheet name="9.3. összevont kv-i mérleg" sheetId="12" r:id="rId12"/>
    <sheet name="11.sz. melléklet ált. és céltar" sheetId="13" r:id="rId13"/>
    <sheet name="12.sz.melléklet többéves ki (2)" sheetId="14" r:id="rId14"/>
    <sheet name="13. sz.melléklet ütemterv" sheetId="15" r:id="rId15"/>
    <sheet name="1.tájékoztató kimutatás" sheetId="16" r:id="rId16"/>
    <sheet name="2. Tájékoztató kimutatás" sheetId="17" r:id="rId17"/>
    <sheet name="Munka1" sheetId="18" r:id="rId18"/>
  </sheets>
  <externalReferences>
    <externalReference r:id="rId21"/>
  </externalReferences>
  <definedNames>
    <definedName name="_xlnm.Print_Area" localSheetId="2">'3.Intézményi bevételek'!$A$1:$K$79</definedName>
    <definedName name="_xlnm.Print_Area" localSheetId="3">'4. Intézményi kiadások'!$A$1:$L$136</definedName>
    <definedName name="_xlnm.Print_Area" localSheetId="9">'9.1.sz.mell működés mérleg'!$A$1:$G$21</definedName>
    <definedName name="_xlnm.Print_Area" localSheetId="10">'9.2.sz.mell felhalm mérleg'!$A$1:$F$20</definedName>
  </definedNames>
  <calcPr fullCalcOnLoad="1"/>
</workbook>
</file>

<file path=xl/sharedStrings.xml><?xml version="1.0" encoding="utf-8"?>
<sst xmlns="http://schemas.openxmlformats.org/spreadsheetml/2006/main" count="1183" uniqueCount="556">
  <si>
    <t>Sorszám</t>
  </si>
  <si>
    <t>Megnevezés</t>
  </si>
  <si>
    <t>I.</t>
  </si>
  <si>
    <t>Működési bevételek</t>
  </si>
  <si>
    <t xml:space="preserve">Működési bevételek /Intézmények </t>
  </si>
  <si>
    <t>I.1.Intézményi működési bevételek</t>
  </si>
  <si>
    <t>I.2.Önkormányzatok sajátos működési bevételei</t>
  </si>
  <si>
    <t>I.2.1.Helyi adók</t>
  </si>
  <si>
    <t>I.2.1.1.Építményadó</t>
  </si>
  <si>
    <t>I.2.1.2.Magánszemélyek kommunális adója</t>
  </si>
  <si>
    <t>I.2.1.3.Idegenforgalmi adó tartózkodás után</t>
  </si>
  <si>
    <t>I.2.1.4.Iparűzési adó</t>
  </si>
  <si>
    <t>I.2.2.Átengedett központi adók</t>
  </si>
  <si>
    <t>I.2.2.1.SZJA helyben maradó része</t>
  </si>
  <si>
    <t>I.2.2.2.SZJA jövedelemkülönbség mérséklése</t>
  </si>
  <si>
    <t>I.2.2.3.Gépjárműadó</t>
  </si>
  <si>
    <t>I.2.3.Bírságok,pótlékok és egyéb sajátos bevételek</t>
  </si>
  <si>
    <t>I.2.3.1.Pótlékok, bírságok /adó/</t>
  </si>
  <si>
    <t>I.2.3.2.Bírságok</t>
  </si>
  <si>
    <t>I.2.3.3.Talajterhelési díj</t>
  </si>
  <si>
    <t>II.</t>
  </si>
  <si>
    <t>Támogatások</t>
  </si>
  <si>
    <t>II.1.Önkormányzatok költségvetési támogatása</t>
  </si>
  <si>
    <t>II.1.1.Normatív hozzájárulások</t>
  </si>
  <si>
    <t>II.1.3.Normatív kötött felhasználású támogatások</t>
  </si>
  <si>
    <t>III.</t>
  </si>
  <si>
    <t>Felhalmozási és tőkejellegű bevételek</t>
  </si>
  <si>
    <t>Felhalmozási és tőkejellegű bevételek /Intézmények</t>
  </si>
  <si>
    <t>III.1.Tárgyi eszközök, immateriális javak értékesítése</t>
  </si>
  <si>
    <t>III.2.Önkormányzatok sajátos felhalmozási és tőkebevét</t>
  </si>
  <si>
    <t>III.3.Pénzügyi befektetések bevételei</t>
  </si>
  <si>
    <t>IV.</t>
  </si>
  <si>
    <t>Támogatásértékű bevétel</t>
  </si>
  <si>
    <t>4.1.Támogatásértékű működési bevételek /Intézmény</t>
  </si>
  <si>
    <t>4.1.1.OEP-től átvett pénzeszköz</t>
  </si>
  <si>
    <t>4.1.2.Egyéb pénzeszköz átvétel</t>
  </si>
  <si>
    <t>4.2.Támogatásértékű felhalmozási bevételek / Intézmény</t>
  </si>
  <si>
    <t>4.2.1.OEP-től átvett pénzeszkoz</t>
  </si>
  <si>
    <t>4.2.2. Egyéb pénzeszköz átvétel</t>
  </si>
  <si>
    <t>V.</t>
  </si>
  <si>
    <t>Véglegesen átvett pénzeszközök</t>
  </si>
  <si>
    <t>V.1.Működési célú pénzeszköz átvtétel államháztartáson kívülről /Intézmény</t>
  </si>
  <si>
    <t>V.2.Felhalmozási célú pénzeszköz átvétel államháztartáson kívülről / Intézmény</t>
  </si>
  <si>
    <t>VI.</t>
  </si>
  <si>
    <t>Támogatási kölcsönök visszatérülése,igénybevétele</t>
  </si>
  <si>
    <t>Támogatási kölcsönök visszatérülése,igénybevétele, működési / Intézmény</t>
  </si>
  <si>
    <t>Támogatási kölcsönök visszatérülése,igénybevétele, felhalmozási / Intézmény</t>
  </si>
  <si>
    <t>Tárgyévi bevételek összesen</t>
  </si>
  <si>
    <t>VII:</t>
  </si>
  <si>
    <t>Hitelek</t>
  </si>
  <si>
    <t>VII.1.Működési célú hitel felvétele</t>
  </si>
  <si>
    <t>VII.2.Felhalmozási célú hitel felvétele</t>
  </si>
  <si>
    <t>Finanszírozási célú pénzügyi műveletek bevételei összesen</t>
  </si>
  <si>
    <t>VIII.</t>
  </si>
  <si>
    <t>Pénzforgalom nélküli bevételek</t>
  </si>
  <si>
    <t>VIII.1.Előző évi pénzmaradvány igénybevétele működési célra /Intézmény</t>
  </si>
  <si>
    <t>VIII.2.Előző évi pénzmaradvány igénybevétele felhalmozási célra / Intézmény</t>
  </si>
  <si>
    <t>Előző évek pénzmaradványának igénybevétele összesen</t>
  </si>
  <si>
    <t>Bevételek mindösszesen</t>
  </si>
  <si>
    <t>S.sz</t>
  </si>
  <si>
    <t>M e g n e v e z é s</t>
  </si>
  <si>
    <t>Kiadások</t>
  </si>
  <si>
    <t>1.</t>
  </si>
  <si>
    <t xml:space="preserve">                 </t>
  </si>
  <si>
    <t>Ebből:  Személyi juttatások</t>
  </si>
  <si>
    <t xml:space="preserve">             Munkaadókat terhelő járulék</t>
  </si>
  <si>
    <t xml:space="preserve">             Dologi kiadások</t>
  </si>
  <si>
    <t xml:space="preserve">             Támogatásértékű működési kiadás</t>
  </si>
  <si>
    <t xml:space="preserve">             Működési célú pénzeszközátadás</t>
  </si>
  <si>
    <t xml:space="preserve">             Ellátottak pénzbeli juttatásai</t>
  </si>
  <si>
    <t xml:space="preserve">             Felhalmozási kiadás</t>
  </si>
  <si>
    <t xml:space="preserve">                       Ebből:  beruházás</t>
  </si>
  <si>
    <t xml:space="preserve">                                     felújítás</t>
  </si>
  <si>
    <t xml:space="preserve">             Támogatásértékű felhalmozási kiadás</t>
  </si>
  <si>
    <t xml:space="preserve">             Felhalmozásértékű pénzeszközátadás</t>
  </si>
  <si>
    <t>2.</t>
  </si>
  <si>
    <t xml:space="preserve">             Speciális célú támogatások</t>
  </si>
  <si>
    <t xml:space="preserve">                       Ebből:   beruházás   </t>
  </si>
  <si>
    <t xml:space="preserve">                                      felújítás         </t>
  </si>
  <si>
    <t xml:space="preserve">             Általános tartalék</t>
  </si>
  <si>
    <t xml:space="preserve">             Céltartalék</t>
  </si>
  <si>
    <t xml:space="preserve">             Működési célú hiteltörlesztés </t>
  </si>
  <si>
    <t xml:space="preserve">             Felhalmozási célú hiteltörlesztés</t>
  </si>
  <si>
    <t xml:space="preserve">             Támogatási kölcsönök nyújtása / működési</t>
  </si>
  <si>
    <t xml:space="preserve">             Támogatási kölcsönök nyújtása /felhalmozási</t>
  </si>
  <si>
    <t>I. Működési bevételek</t>
  </si>
  <si>
    <t>II.Támogatások</t>
  </si>
  <si>
    <t>III. Felhalmozási és tőkejellegű bevétel</t>
  </si>
  <si>
    <t>IV. Támogatásértékű bevétel</t>
  </si>
  <si>
    <t>V. Véglegesen átvett pénzeszközök</t>
  </si>
  <si>
    <t>VI.Kölcsönök</t>
  </si>
  <si>
    <t>Intézmény</t>
  </si>
  <si>
    <t>Intézményi működési bevétel</t>
  </si>
  <si>
    <t>Irányító szervtől kapott támogatás</t>
  </si>
  <si>
    <t>Tárgyi eszköz, immat.javak értékesítése</t>
  </si>
  <si>
    <t>Működési</t>
  </si>
  <si>
    <t>Felhalmozási</t>
  </si>
  <si>
    <t>Működési célú / á.h. kívülről/</t>
  </si>
  <si>
    <t>Felhalmozási célú /á.h. kívülről /</t>
  </si>
  <si>
    <t>Támogatási kölcsönök visszatérülése</t>
  </si>
  <si>
    <t>Berzsenyi Dániel Gimn</t>
  </si>
  <si>
    <t>Széchenyi Zs. Szakk. és Szakisk.</t>
  </si>
  <si>
    <t>3.</t>
  </si>
  <si>
    <t>Noszlopy G. Isk.</t>
  </si>
  <si>
    <t>- Zeneiskola</t>
  </si>
  <si>
    <t>- Nemesvidi Tagiskola</t>
  </si>
  <si>
    <t>- Mikszáth U.Ált.Iskola</t>
  </si>
  <si>
    <t>- Egységes Pedagógia Sz.</t>
  </si>
  <si>
    <t>Ovodai Központ.</t>
  </si>
  <si>
    <t>- Nemesvidi Tagóvoda</t>
  </si>
  <si>
    <t>4.</t>
  </si>
  <si>
    <t>5.</t>
  </si>
  <si>
    <t>6.</t>
  </si>
  <si>
    <t>GAMESZ</t>
  </si>
  <si>
    <t>7.</t>
  </si>
  <si>
    <t>-Kulturális Közp.</t>
  </si>
  <si>
    <t>-Városi Könyvtár</t>
  </si>
  <si>
    <t>- Múzeum</t>
  </si>
  <si>
    <t>8.</t>
  </si>
  <si>
    <t>9.</t>
  </si>
  <si>
    <t>Fürdő és Szabadidő Központ</t>
  </si>
  <si>
    <t>10.</t>
  </si>
  <si>
    <t>11.</t>
  </si>
  <si>
    <t>TISZK</t>
  </si>
  <si>
    <t>Összesen:</t>
  </si>
  <si>
    <t>12.</t>
  </si>
  <si>
    <t>Kórház</t>
  </si>
  <si>
    <t>Mindösszesen:</t>
  </si>
  <si>
    <t>VII. Pénzforgalom nélküli bevétel</t>
  </si>
  <si>
    <t>Előző évi p.m. / működési célú/</t>
  </si>
  <si>
    <t>Előző évi p.m. /felhalmozási célú/</t>
  </si>
  <si>
    <t>I+II+III+IV+V+VI+VII</t>
  </si>
  <si>
    <t>Berzsenyi Dániel Gimnázium és Szk</t>
  </si>
  <si>
    <t>Kulturális Közp.</t>
  </si>
  <si>
    <t>I. Működési kiadások</t>
  </si>
  <si>
    <t>Személyi jellegű kiadások</t>
  </si>
  <si>
    <t>Munkaadói járulékok</t>
  </si>
  <si>
    <t>Dologi jellegű kiadások</t>
  </si>
  <si>
    <t>Ellátottak pénzbeli juttatása</t>
  </si>
  <si>
    <t>Támogatásértékű működési kiadás</t>
  </si>
  <si>
    <t xml:space="preserve">Működési célú pénzeszközátadás </t>
  </si>
  <si>
    <t>II. Felhalmozási kiadások</t>
  </si>
  <si>
    <t>III.Kölcsönök</t>
  </si>
  <si>
    <t>Beruházás</t>
  </si>
  <si>
    <t>Felújítás</t>
  </si>
  <si>
    <t>Egyéb felhalmozási kiadás</t>
  </si>
  <si>
    <t>Támogatásértékű felhalmozási kiadás</t>
  </si>
  <si>
    <t>Felhalmozási célú pénzeszközátdás</t>
  </si>
  <si>
    <t>Kiadások mindösszesen</t>
  </si>
  <si>
    <t>I+II+III</t>
  </si>
  <si>
    <t>S.</t>
  </si>
  <si>
    <t>Sz.</t>
  </si>
  <si>
    <t xml:space="preserve">  I.</t>
  </si>
  <si>
    <t>Személyi juttatások</t>
  </si>
  <si>
    <t xml:space="preserve"> II.</t>
  </si>
  <si>
    <t>Munkaadót terhelő járulék</t>
  </si>
  <si>
    <t>Dologi kiadások</t>
  </si>
  <si>
    <t>Ebből:</t>
  </si>
  <si>
    <t>Gyógyszerbeszerzés</t>
  </si>
  <si>
    <t>Irodaszer, nyomtatvány, sokszorosítás</t>
  </si>
  <si>
    <t>Könyv beszerzés</t>
  </si>
  <si>
    <t>Folyóirat beszerzés</t>
  </si>
  <si>
    <t>Egyéb információ hordozó beszerzése</t>
  </si>
  <si>
    <t>Hajtó és kenőanyag beszerzés</t>
  </si>
  <si>
    <t>Kisértékű tárgyi eszköz beszerzés</t>
  </si>
  <si>
    <t>Munkaruha, formaruha beszerzés</t>
  </si>
  <si>
    <t xml:space="preserve">Egyéb anyag beszerzés </t>
  </si>
  <si>
    <t>Nem adatátviteli célú távközlési díjak</t>
  </si>
  <si>
    <t>Adatátviteli célú távközlési díjak</t>
  </si>
  <si>
    <t>Egyéb kommunik.szolgáltatások</t>
  </si>
  <si>
    <t>Vásárolt élelmezés</t>
  </si>
  <si>
    <t xml:space="preserve">Bérleti díj </t>
  </si>
  <si>
    <t xml:space="preserve">                 ebből: PPP tanuszoda</t>
  </si>
  <si>
    <t>Szállítási szolgáltatás</t>
  </si>
  <si>
    <t xml:space="preserve">Gázenergia szolgáltatás </t>
  </si>
  <si>
    <t>Villamos energia szolgáltatás és közvilágítás</t>
  </si>
  <si>
    <t>Víz- csatornadíjak</t>
  </si>
  <si>
    <t>Karbantartási, kisjavítási szolgáltatás</t>
  </si>
  <si>
    <t>Egyéb üzemeltetési, fenntartási szolgáltatások (postaköltség, szemétszállítás, intézményüzemelt.)</t>
  </si>
  <si>
    <t xml:space="preserve">Pénzügyi szolgáltatás díja                      </t>
  </si>
  <si>
    <t>Belföldi kiküldetés</t>
  </si>
  <si>
    <t>Külföldi kiküldetés</t>
  </si>
  <si>
    <t>Reprezentáció</t>
  </si>
  <si>
    <t>Reklám, propaganda, egyéb kiadás</t>
  </si>
  <si>
    <t>Vás. termék , szolgáltatás ÁFA-ja</t>
  </si>
  <si>
    <t>Kiszámlázott termékek és szolgálátatások Áfa befizetése</t>
  </si>
  <si>
    <t>Kamat kiadás állháztartáson kívülre</t>
  </si>
  <si>
    <t>Vagyon-, személyi-, egyéb biztosítások</t>
  </si>
  <si>
    <t>Szellemi tevékenység végzésére kif. (könyvvizsg.)</t>
  </si>
  <si>
    <t>Különféle költségvetési befizetési köt. (normatív állami hozzájárulás visszautalása)</t>
  </si>
  <si>
    <t>Munkáltató által fiz. Szja</t>
  </si>
  <si>
    <t xml:space="preserve">Egyéb dologi kiadás  </t>
  </si>
  <si>
    <t>Pénzeszköz átadás</t>
  </si>
  <si>
    <t>Működési célú pénzeszközátadás</t>
  </si>
  <si>
    <t>Alapítványok támogatása</t>
  </si>
  <si>
    <t>Ebből: Marcali városért alapítvány</t>
  </si>
  <si>
    <t>Marcali Bűnmegelőzési Alapítvány</t>
  </si>
  <si>
    <t xml:space="preserve">            Bursa</t>
  </si>
  <si>
    <t xml:space="preserve">            Somogyi egyetemistákért alapít.</t>
  </si>
  <si>
    <t xml:space="preserve">Turisztikai egyesület </t>
  </si>
  <si>
    <t>Társ. szervek, ifjúsági és polgári köz. tám.</t>
  </si>
  <si>
    <t>Római Katolikus Egyház támogatása</t>
  </si>
  <si>
    <t>Magyar Máltai Szeretetsz. támogatása</t>
  </si>
  <si>
    <t>Caritas</t>
  </si>
  <si>
    <t>Kulturális egyesületek támogatása</t>
  </si>
  <si>
    <t>Közművelődési pályázatokra</t>
  </si>
  <si>
    <t>Sport támogatás</t>
  </si>
  <si>
    <t xml:space="preserve">                MVFC Labdarúgás</t>
  </si>
  <si>
    <t xml:space="preserve">               - Kosárlabda</t>
  </si>
  <si>
    <t xml:space="preserve">               - Kézilabda</t>
  </si>
  <si>
    <t xml:space="preserve">               - Sakk</t>
  </si>
  <si>
    <t xml:space="preserve">               - Röplabda </t>
  </si>
  <si>
    <t xml:space="preserve">                -Küzdő sport</t>
  </si>
  <si>
    <t xml:space="preserve">                -Tenisz</t>
  </si>
  <si>
    <t xml:space="preserve">               - Úszószakosztály</t>
  </si>
  <si>
    <t xml:space="preserve">                Karate klub</t>
  </si>
  <si>
    <t xml:space="preserve">                Kerékpárosok</t>
  </si>
  <si>
    <t xml:space="preserve">                Tömegsport</t>
  </si>
  <si>
    <t xml:space="preserve">                Lovas Szakosztály</t>
  </si>
  <si>
    <t>Speciális célú támogatások</t>
  </si>
  <si>
    <t>Rendkívüli gyerm. véd. tám.</t>
  </si>
  <si>
    <t>Kiegészítő Gyermekvédelmi tám.</t>
  </si>
  <si>
    <t>Rendszeres gyermekvédelmi kedvezmény</t>
  </si>
  <si>
    <t>Időskorúak járadéka</t>
  </si>
  <si>
    <t>Temetési segély</t>
  </si>
  <si>
    <t>Közgyógy ellátás</t>
  </si>
  <si>
    <t>Köztemetés</t>
  </si>
  <si>
    <t>Közlekedési támogatás</t>
  </si>
  <si>
    <t>Lakásfenntartási támogatás</t>
  </si>
  <si>
    <t>Ápolási díj</t>
  </si>
  <si>
    <t>Átmeneti segély</t>
  </si>
  <si>
    <t>Otthonteremtési támogatás</t>
  </si>
  <si>
    <t>Adósságkezelési szolgáltatás</t>
  </si>
  <si>
    <t>Lakbértámogatás</t>
  </si>
  <si>
    <t>Óvodáztatási támogatás</t>
  </si>
  <si>
    <t>Adósságkez. lakásfenntartási tám.</t>
  </si>
  <si>
    <r>
      <t xml:space="preserve">          </t>
    </r>
    <r>
      <rPr>
        <b/>
        <sz val="10"/>
        <rFont val="Times New Roman"/>
        <family val="1"/>
      </rPr>
      <t xml:space="preserve">      MVSZSE:</t>
    </r>
  </si>
  <si>
    <t>4.1.Támogatásértékű működési bevételek</t>
  </si>
  <si>
    <t>4.2.Támogatásértékű felhalmozási bevételek</t>
  </si>
  <si>
    <t>V.1.Működési célú pénzeszköz átvtétel államháztartáson kívülről</t>
  </si>
  <si>
    <t>V.2.Felhalmozási célú pénzeszköz átvétel államháztartáson kívülről</t>
  </si>
  <si>
    <t>VIII.1.Előző évi pénzmaradvány igénybevétele működési célra</t>
  </si>
  <si>
    <t>VIII.2.Előző évi pénzmaradvány igénybevétele felhalmozási célra</t>
  </si>
  <si>
    <t>S. sz</t>
  </si>
  <si>
    <t>Kötelezettség</t>
  </si>
  <si>
    <t>Köt.váll.</t>
  </si>
  <si>
    <t>Összesen</t>
  </si>
  <si>
    <t>jogcíme</t>
  </si>
  <si>
    <t xml:space="preserve"> éve</t>
  </si>
  <si>
    <t>Felhalmozási célú hiteltörlesztés (tőke+kamat)</t>
  </si>
  <si>
    <t>Tőke</t>
  </si>
  <si>
    <t>XXI. sz. Iskola hitel</t>
  </si>
  <si>
    <t>Tűzoltó autó beszerzés</t>
  </si>
  <si>
    <t>GAMESZ autó beszerzés</t>
  </si>
  <si>
    <t>Fejlesztési hitel</t>
  </si>
  <si>
    <t>Kötvény I.</t>
  </si>
  <si>
    <t>Kötvény II.</t>
  </si>
  <si>
    <t>Kötvény HYPO</t>
  </si>
  <si>
    <t xml:space="preserve">Összesen </t>
  </si>
  <si>
    <t>Ssz.</t>
  </si>
  <si>
    <t>F e l a d a t</t>
  </si>
  <si>
    <t>Önkormány-zati forrás</t>
  </si>
  <si>
    <t>Külső forrás</t>
  </si>
  <si>
    <t>VÍZÜGYI ÁGAZAT</t>
  </si>
  <si>
    <t>3016 HRSZ-ú árok összekötése a 0423/1 hrsz.-ú magáningatlanon lévő árokkal - vízjogi létesítési engedély elkészítése</t>
  </si>
  <si>
    <t>Bizei utca 20-44.belső vízelvezető árok kialakításának geodéziai kimérése (a munkát a Gamesz elvégzi)</t>
  </si>
  <si>
    <t xml:space="preserve">Napsugár u. 3-19. számú ingatlanok között nyílt vízelvezető árok kialakítása 
</t>
  </si>
  <si>
    <t>Kisfaludy utca 4. számú magáningatlanon keresztül csapadékvíz kivezetés</t>
  </si>
  <si>
    <t>Május 1. utca keleti oldal sárrázó és homokfogó iszapláda kiépítése</t>
  </si>
  <si>
    <t>József A. utca - Szabadság utca és Szabadság -Kossuth L. utca által közrezárt  magán ingatlanokon összegyűlő belvíz elvezetése</t>
  </si>
  <si>
    <t>A Kenyérgyártól D-re lévő árok összekötése a 0256 hrsz.-ú árokkal (a 2640/10 hrsz.-ú ingatlanon), valamint az Aszfaltkeverő teleptől K-re lévő árok bevezetése a 0256 hrsz.-ú árokba és azok kitisztítása</t>
  </si>
  <si>
    <t xml:space="preserve">Kaposvári utca, Kátyú-árok burkolásának vízjogi engedély módosítása
</t>
  </si>
  <si>
    <t>Önkormányza-ti forrás</t>
  </si>
  <si>
    <t>KÖZLEKEDÉSI ÁGAZAT</t>
  </si>
  <si>
    <t>SZOCIÁLIS-, ÉS HUMÁN SZOLGÁLTATÁS, IGAZGATÁS</t>
  </si>
  <si>
    <t>Urnafal építés központi temetőben</t>
  </si>
  <si>
    <t>Mikszáth utcai Általános Iskola udvarán műfüves focipálya építése</t>
  </si>
  <si>
    <t>13.</t>
  </si>
  <si>
    <t>14.</t>
  </si>
  <si>
    <t xml:space="preserve">V. </t>
  </si>
  <si>
    <t>FELÚJÍTÁS</t>
  </si>
  <si>
    <t>Berzsenyi utca felújítása a Kazinczy utcától a Széchenyi utcáig</t>
  </si>
  <si>
    <t>Belterületi fásítás</t>
  </si>
  <si>
    <t>Katona J. utcai óvoda épület felújítása</t>
  </si>
  <si>
    <t>I.2.1.4.Iparűzési adó / állandó tevékenység</t>
  </si>
  <si>
    <t>I.2.1.4.Iparűzési adó / ideiglenes tevékenység</t>
  </si>
  <si>
    <t>ezer Ft</t>
  </si>
  <si>
    <t>Célja</t>
  </si>
  <si>
    <t>Összege</t>
  </si>
  <si>
    <t>Általános tartalék</t>
  </si>
  <si>
    <t>Év során előre nem látható események fedezetére</t>
  </si>
  <si>
    <t>Egészségügyi és Szociális Bizottság rendelkezésére álló támogatás</t>
  </si>
  <si>
    <t>Kötvényből a következő év fejlesztéseihez felhasználható</t>
  </si>
  <si>
    <t xml:space="preserve">Oktatási pályázat </t>
  </si>
  <si>
    <t xml:space="preserve">Közműv. érdekeltség növelés </t>
  </si>
  <si>
    <t>Városi ünnepségek</t>
  </si>
  <si>
    <t>Sport pályázat</t>
  </si>
  <si>
    <t>Összesen (1+2):</t>
  </si>
  <si>
    <t>Polgármesteri Hivatal szállítói kötelezettség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</si>
  <si>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</si>
  <si>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</si>
  <si>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</si>
  <si>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</si>
  <si>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</si>
  <si>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</si>
  <si>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</si>
  <si>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</si>
  <si>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</si>
  <si>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</si>
  <si>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</si>
  <si>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</si>
  <si>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</si>
  <si>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Bevételi előirányzatok</t>
  </si>
  <si>
    <t>Felhalmozási és tőkejell. bev.</t>
  </si>
  <si>
    <t>Működési célra átv. pénzeszk.</t>
  </si>
  <si>
    <t>Fejlesztési célra átv. pénzeszk.</t>
  </si>
  <si>
    <t>Kölcsönök visszatérülése</t>
  </si>
  <si>
    <t>Működési célú hitelfelvétel</t>
  </si>
  <si>
    <t>Felhalmozási célú hitelfelvétel</t>
  </si>
  <si>
    <t>Pénzmaradvány igénybevétele</t>
  </si>
  <si>
    <t>Bevételi előir. összesen:</t>
  </si>
  <si>
    <t>Járulékok</t>
  </si>
  <si>
    <t>15.</t>
  </si>
  <si>
    <t>Működési célú pénzeszközát.</t>
  </si>
  <si>
    <t>16.</t>
  </si>
  <si>
    <t>17.</t>
  </si>
  <si>
    <t>18.</t>
  </si>
  <si>
    <t>Fejlesztési célú átadás</t>
  </si>
  <si>
    <t>19.</t>
  </si>
  <si>
    <t>Beruházási kiadások</t>
  </si>
  <si>
    <t>20.</t>
  </si>
  <si>
    <t>Felújítási kiadások</t>
  </si>
  <si>
    <t>21.</t>
  </si>
  <si>
    <t>Tartalék</t>
  </si>
  <si>
    <t>22.</t>
  </si>
  <si>
    <t>Részesedés vásárlás</t>
  </si>
  <si>
    <t>Támogatási kölcsönök nyújtása</t>
  </si>
  <si>
    <t>Hiteltörlesztés</t>
  </si>
  <si>
    <t>23.</t>
  </si>
  <si>
    <t>Kiadási előir. összesen:</t>
  </si>
  <si>
    <t>Bevételek</t>
  </si>
  <si>
    <t xml:space="preserve">I n t é z m é n y </t>
  </si>
  <si>
    <t>Teljes m.időben</t>
  </si>
  <si>
    <t>Részmunkaidőben</t>
  </si>
  <si>
    <t>sz.</t>
  </si>
  <si>
    <t>létszámke-ret ered.ei</t>
  </si>
  <si>
    <t>létszámke-ret mód.ei</t>
  </si>
  <si>
    <t>Berzsenyi Dániel Gimnázium</t>
  </si>
  <si>
    <t>Noszlopy G. Ált. iskola</t>
  </si>
  <si>
    <t>- Nemesvidi tagiskola</t>
  </si>
  <si>
    <t>Óvodai Központ</t>
  </si>
  <si>
    <t>Nemesvidi tagóvoda</t>
  </si>
  <si>
    <t>Művelődési Központ</t>
  </si>
  <si>
    <t>-  TV</t>
  </si>
  <si>
    <t>Gyógyfürdő és Szabadidőközpont</t>
  </si>
  <si>
    <t>Városi Kórház</t>
  </si>
  <si>
    <t>Marcali,Barcs,Kadarkút,    Nagyatád Szakképzés-szervezés Társulás</t>
  </si>
  <si>
    <t xml:space="preserve">      Összesen:</t>
  </si>
  <si>
    <t>Saját bevételek</t>
  </si>
  <si>
    <t>Átengedett bevételek</t>
  </si>
  <si>
    <t>Munkaadókat terhelő járulék</t>
  </si>
  <si>
    <t>Átvett pénzeszközök</t>
  </si>
  <si>
    <t>Állami hozzájárulás</t>
  </si>
  <si>
    <t>Ellátottak pénzbeni juttatása</t>
  </si>
  <si>
    <t>Előző évi várható pénzm.</t>
  </si>
  <si>
    <t>Helyi adó</t>
  </si>
  <si>
    <t xml:space="preserve">Működési célú hiteltörlesztés
 </t>
  </si>
  <si>
    <t>Működési célú hiteltörlesztés
 (kamat)</t>
  </si>
  <si>
    <t>Céltartalék</t>
  </si>
  <si>
    <t>ÖSSZESEN:</t>
  </si>
  <si>
    <t>Hiány:</t>
  </si>
  <si>
    <t>Többlet:</t>
  </si>
  <si>
    <t>Önkormányzat felhalmozási
és tőkejellegű bevételei</t>
  </si>
  <si>
    <t>Beruházási kiadások, 
felhalmozási célú alapátadások</t>
  </si>
  <si>
    <t>Fejlesztési célú támogatások
(cél-címzett, egyéb)</t>
  </si>
  <si>
    <t>Felhalmozási célú pénzeszköz átadás</t>
  </si>
  <si>
    <t>Értékpapír eladás</t>
  </si>
  <si>
    <t>Felújítások</t>
  </si>
  <si>
    <t>Fejlesztési célú átvett pe.</t>
  </si>
  <si>
    <t>Pénzügyi befektetések</t>
  </si>
  <si>
    <t>Felhalmozási célú tartalék</t>
  </si>
  <si>
    <t>Felhalmozási célú hitel</t>
  </si>
  <si>
    <t>Felhalmozási célú kölcsön</t>
  </si>
  <si>
    <t>Hosszú lejáratú hitel felv.</t>
  </si>
  <si>
    <t>Felhalmozási célú hiteltörlesztés (tőke )</t>
  </si>
  <si>
    <t>Magánsz. komm. adója</t>
  </si>
  <si>
    <t xml:space="preserve">Felhalmozási célú hiteltörlesztés (kamat) </t>
  </si>
  <si>
    <t>Kölcsön visszatérítés</t>
  </si>
  <si>
    <t>Felh. célú Áfa</t>
  </si>
  <si>
    <t>Támogatási kölcsönök visszatérülése /működési</t>
  </si>
  <si>
    <t>Támogatási kölcsönök visszatérülése /felhalmozási</t>
  </si>
  <si>
    <t>Bérpótló juttatás</t>
  </si>
  <si>
    <t>Rendszeres szoc.segély</t>
  </si>
  <si>
    <t>Forrás megnevezése</t>
  </si>
  <si>
    <t>Kötvény</t>
  </si>
  <si>
    <t>Marcali szennyvíztisztító telep felújítása, Horvátkút városrész csatornázása (Dél-Balaton Szennyvíz projekt része)</t>
  </si>
  <si>
    <t>Móra Ferenc utcaában a kórházhoz parkolók, csapadékvíz elvezetés tervezése és engedélyeztetése</t>
  </si>
  <si>
    <t>Polgármesteri Hivatal eszköz beszerzés</t>
  </si>
  <si>
    <t>Helyi Építési Szabályzat módosítása a Balaton TV-el összhangban (törvényi kötelezettség)</t>
  </si>
  <si>
    <t>Móra F. utca útfelújítása, parkolók kialakítása és csapadékvíz elvezetés kiépítése</t>
  </si>
  <si>
    <t>Tárgyévi kiadások összesen</t>
  </si>
  <si>
    <t>Működési célú</t>
  </si>
  <si>
    <t>Felhalmozási célú</t>
  </si>
  <si>
    <t>Költségvetési hiány (-)/többlet (+)</t>
  </si>
  <si>
    <t>Előző évek pénzmaradványának igénybevétele</t>
  </si>
  <si>
    <t>Finanszírozási célú pénzügyi műveletek bevételei</t>
  </si>
  <si>
    <t>Finanszírozási célú pénzügyi műveletek kiadásai</t>
  </si>
  <si>
    <t>Finanszírozási célú pénzügyi műveletek egyenlege</t>
  </si>
  <si>
    <t>Egyéb kötelezettségek</t>
  </si>
  <si>
    <t>DRV ivóvízhálózat, szennyvízhálózat felújítása</t>
  </si>
  <si>
    <t>Továbbszámlázott szolgáltatás</t>
  </si>
  <si>
    <t>Kölcsön</t>
  </si>
  <si>
    <t>24.</t>
  </si>
  <si>
    <t>25.</t>
  </si>
  <si>
    <t>Választókerületi alap fejlesztésre</t>
  </si>
  <si>
    <t>I.2.1.5. Telekadó</t>
  </si>
  <si>
    <t>Rendőrség működését elősegítő támogató alap</t>
  </si>
  <si>
    <t>2012. évi előrányzat</t>
  </si>
  <si>
    <t xml:space="preserve">2012.évi előirányzat </t>
  </si>
  <si>
    <t>2012. évi előirányzat</t>
  </si>
  <si>
    <t>Elkerülő út tervezési költsége</t>
  </si>
  <si>
    <t>Marcali Városi Helytörténeti Múzem épületének átalakítása, emelet ráépítés, és Galéria kialakítása</t>
  </si>
  <si>
    <t>BM EU önerő alap</t>
  </si>
  <si>
    <t>Bize - Marcali - Kéthely - balatonújlak leágazó közötti kerékpárút építése</t>
  </si>
  <si>
    <t>Kórház orvosi gép- műszer beszerzés</t>
  </si>
  <si>
    <t>Tűzoltó laktanya építéshez kötődő külső közművek kiépítése</t>
  </si>
  <si>
    <t>HUHR 2</t>
  </si>
  <si>
    <t>HUHR 3</t>
  </si>
  <si>
    <t>Hivatal informatikai fejlesztés</t>
  </si>
  <si>
    <t>Fogorvosi rendelők felújítása</t>
  </si>
  <si>
    <t xml:space="preserve">6. </t>
  </si>
  <si>
    <t>Megvalósult pályázat kiadási / 2012-ben kiadásként realizálódik /</t>
  </si>
  <si>
    <t>Választókerületi alap fejlesztésre / áthúzódó tételek/</t>
  </si>
  <si>
    <t>Képviselők 2011. évről áthúzódó tiszteletdíja</t>
  </si>
  <si>
    <t>Polgármesteri Hivatal épület villámhárító berendezés</t>
  </si>
  <si>
    <t>Marcali Város Önkormányzata</t>
  </si>
  <si>
    <t>Marcali Város Önkormányzatának Hivatala</t>
  </si>
  <si>
    <t>Pénzügyi befektetések kiadásai (Részesedés vásárlás)</t>
  </si>
  <si>
    <t>Kiadások összesen:  /1+2+3/</t>
  </si>
  <si>
    <t>Marcali Város Önkormányzata 2012.évi  bevételi előirányzatai</t>
  </si>
  <si>
    <t>Marcali Város Önkormányzatának Hivatala 2012.évi bevételi előirányzatai</t>
  </si>
  <si>
    <t>Marcali Város Önkormányzata 2012.évi kiadási előirányzatai</t>
  </si>
  <si>
    <t>Marcali Város Önkormányzata Hivatalának 2012.évi kiadási előirányzatai</t>
  </si>
  <si>
    <t>Marcali Város Önkormányzata  2012. évi beruházási kiadásai</t>
  </si>
  <si>
    <t>Marcali Város Önkormányzata többéves kihatással járó döntésekből származó kötelezettségei</t>
  </si>
  <si>
    <t>Intézmények összesen</t>
  </si>
  <si>
    <t>Mindösszesen</t>
  </si>
  <si>
    <t>Széchenyi Zs. Szakk. Szakisk.</t>
  </si>
  <si>
    <t>Római Katolikus Egyház támogatása / Horvátkuti templom felújítása /</t>
  </si>
  <si>
    <t>Városrészi önkormányzatok  támogatása</t>
  </si>
  <si>
    <t>Városrészi önkormányzatok támogatása / áthúzódó tételek /</t>
  </si>
  <si>
    <t>Céltartalék (9.+..22.)</t>
  </si>
  <si>
    <t>Marcali Város Önkormányzata, és irányítása alá tartozó költségvetési szervek 2012.évi  bevételi előirányzatai</t>
  </si>
  <si>
    <t>Marcali Város Önkormányzata, és irányítása alá tartozó költségvetési szervek 2012.évi  kiadási előirányzatai</t>
  </si>
  <si>
    <t>Marcali Város Önkormányzata Hivatala, és irányítása alá tartozó költségvetési szervek 2012. évi bevételi előirányzatai</t>
  </si>
  <si>
    <t xml:space="preserve">Közfoglalkoztatottak </t>
  </si>
  <si>
    <t>Marcali Város Önkormányzata, és irányítása alá tartozó költségvetési szervek 2012. évi működési célú bevételei és  kiadásai</t>
  </si>
  <si>
    <t>Marcali Város Önkormányzata, és irányítása alá tartozó költségvetési szervek 2012. évi felhalmozási célú bevételei és  kiadásai</t>
  </si>
  <si>
    <t>Marcali Város Önkormányzata, és irányítása alá tartozó költségvetési szervek 2012. évi összevont költségvetési mérlege</t>
  </si>
  <si>
    <t>Marcali Város Önkormányzata, és irányítása alá tartozó költségvetési szervek 2012. évi általános és céltartalék felhasználása</t>
  </si>
  <si>
    <t>Marcali Város Önkormányzata irányítása alá tartozó kv.szervek</t>
  </si>
  <si>
    <t>Finanszírozás</t>
  </si>
  <si>
    <t>Kiadások  mindösszesen</t>
  </si>
  <si>
    <t>2012. évi  előirányzat</t>
  </si>
  <si>
    <t>2012.évi  előirányzat</t>
  </si>
  <si>
    <t xml:space="preserve"> Felhalmozási kiadás</t>
  </si>
  <si>
    <t xml:space="preserve">Működési célú hiteltörlesztés </t>
  </si>
  <si>
    <t>Támogatási kölcsönök nyújtása / működési</t>
  </si>
  <si>
    <t>Támogatási kölcsönök nyújtása /felhalmozási</t>
  </si>
  <si>
    <t>Felhalmozási célú hiteltörlesztés</t>
  </si>
  <si>
    <t>KEOP-2009-1.2.0 (nettó 85%-a), ÁFA, Kötvény</t>
  </si>
  <si>
    <t>KÖZOP-3.2.0/c-08-11-2011-0005:  234 306 eFt, Kéthely: 2 139 eFt, Kötvény</t>
  </si>
  <si>
    <t>Céltámogatás, Kötvény</t>
  </si>
  <si>
    <t>SM.Tem.Kft, Kötvény</t>
  </si>
  <si>
    <t>OKF, Kötvény</t>
  </si>
  <si>
    <t>NFÜ</t>
  </si>
  <si>
    <t>IPA, Kötvény</t>
  </si>
  <si>
    <t>Csak legalább 50% pályázati támogatás esetén, Kötvény</t>
  </si>
  <si>
    <t>BM, Kötvény</t>
  </si>
  <si>
    <t>Marcali Város Önkormányzata, és irányítása alá tartozó költségvetési szervek 2012. évi engedélyezett létszám előirányzatai</t>
  </si>
  <si>
    <t>Adók díjak egyéb befizetések</t>
  </si>
  <si>
    <t>Múzeum köz parkoló tervezés, építés</t>
  </si>
  <si>
    <t>Helyi Építési Szabályzathoz alaptérkép készítés</t>
  </si>
  <si>
    <t>Önkormányzat Hivatala</t>
  </si>
  <si>
    <t>2012.évi mód.ei</t>
  </si>
  <si>
    <t>2012.évi mód. előirányzat</t>
  </si>
  <si>
    <t>2012. évi mód. előir.</t>
  </si>
  <si>
    <t>2012.évi mód.előir.</t>
  </si>
  <si>
    <t>2012. évi eredeti előirányzat</t>
  </si>
  <si>
    <t>2012. évi módosított előirányzat</t>
  </si>
  <si>
    <t>2012. évi módosított ei</t>
  </si>
  <si>
    <t>Szellemi tevékenység végzésére kif.(könyvvizsg.)</t>
  </si>
  <si>
    <t>Bérleti díj</t>
  </si>
  <si>
    <t>Egyéb dologi kiadás</t>
  </si>
  <si>
    <t>Marcali Lenin u . ivóvízhálózat rekontsrukció</t>
  </si>
  <si>
    <t>kötvény</t>
  </si>
  <si>
    <t>Tavasz u. I. és IV.számú háziorvosi körzet épületének felújítása</t>
  </si>
  <si>
    <t>II.1.5.Céltámogatások</t>
  </si>
  <si>
    <t>II.1.4. Vis maior támogatás</t>
  </si>
  <si>
    <t>Működési bevételek / Hivatal,Önkormányzat/</t>
  </si>
  <si>
    <t>Felhalmozási és tőkejellegű bevételek /Hivatal, Önkormányzat/</t>
  </si>
  <si>
    <t>4.1.Támogatásértékű működési bevételek /Hivatal, Önkormányzat/</t>
  </si>
  <si>
    <t>4.2.Támogatásértékű felhalmozási bevételek /Hivatal, Önkormányzat/</t>
  </si>
  <si>
    <t>V.1.Működési célú pénzeszköz átvtétel államháztartáson kívülről / Hivatal, Önkorm./</t>
  </si>
  <si>
    <t>V.2.Felhalmozási célú pénzeszköz átvétel államháztartáson kívülről / Hivatal, Önkorm./</t>
  </si>
  <si>
    <t>Támogatási kölcsönök visszatérülése,igénybevétele, működési /Hivatal. Önkormányzat/</t>
  </si>
  <si>
    <t>Támogatási kölcsönök visszatérülése,igénybevétele, felhalmozási /Hivatal,Önkorm./</t>
  </si>
  <si>
    <t>VIII.1.Előző évi pénzmaradvány igénybevétele működési célra /Hivatal, Önkormányzat/</t>
  </si>
  <si>
    <t>VIII.2.Előző évi pénzmaradvány igénybevétele felhalmozási célra / Hivatal, Önkorm./</t>
  </si>
  <si>
    <t xml:space="preserve">2012 évi kv. </t>
  </si>
  <si>
    <t>foglalkozta-tott</t>
  </si>
  <si>
    <t>Marcali Város Önkormányzata Hivatala, és  irányítása alá tartozó költségvetési szervek 2012. évi kiadási előirányzatai                                          ezer Ft</t>
  </si>
  <si>
    <t>2012. évi mód. előirányzat</t>
  </si>
  <si>
    <t>Létszám: fő</t>
  </si>
  <si>
    <t>2012. évi mód.előirányzat</t>
  </si>
  <si>
    <t>2012. évi mód.eelőirányzat</t>
  </si>
  <si>
    <t xml:space="preserve">célok szerint évenkénti bontásban                                                                                                                                                                                                               </t>
  </si>
  <si>
    <t xml:space="preserve">Marcali Város Önkormányzata, és irányítása alá tartozó költségvetési szervek  előirányzati ütemterve 2012.évre                         </t>
  </si>
  <si>
    <t>II.1.2. Egyéb központosított előirányzatok</t>
  </si>
  <si>
    <t xml:space="preserve">2012.évi  mód.előirányzat </t>
  </si>
  <si>
    <t>-Csillagvirág Modellóvoda</t>
  </si>
  <si>
    <t>- Csillagvirág Modellóvoda</t>
  </si>
  <si>
    <t>2012 évi keresetkiegészítés előleg</t>
  </si>
  <si>
    <t>oktatási esélyegyenlóséget segítő támogatás</t>
  </si>
  <si>
    <t xml:space="preserve">           Szívbetegekért Közalapítvány</t>
  </si>
  <si>
    <t xml:space="preserve">          Megbékélés Szociális Otthon Alapítvány</t>
  </si>
  <si>
    <t>Egyéb, támogatásértékű műk.kiadás, műk.célú pe. átadás</t>
  </si>
  <si>
    <t>Baglas együttes támogatása</t>
  </si>
  <si>
    <t>Marcali-Boronka Hagyományörző Egyesület</t>
  </si>
  <si>
    <t>II.1.6 Központi előirányzat</t>
  </si>
  <si>
    <t>II.1.7. ÖNHIKI</t>
  </si>
  <si>
    <t xml:space="preserve">             Dologi kiadás</t>
  </si>
  <si>
    <t>Ebből: Munkaadókat terhelő járulék</t>
  </si>
  <si>
    <t>Csillagvirág Modellóvoda</t>
  </si>
  <si>
    <t xml:space="preserve">1.melléklet az 25/2012.(IX.14.) önkormányzati rendelehez </t>
  </si>
  <si>
    <t xml:space="preserve">2. melléklet a 25/2012.(IX.14.) önkormányzati rendelehez </t>
  </si>
  <si>
    <t>3. melléklet az  25/2012.IX.14.) önkormányzati rendelethez</t>
  </si>
  <si>
    <t xml:space="preserve">                                                                                 4. melléklet az 25/2012.(IX.14.) önkormányzati rendelethez</t>
  </si>
  <si>
    <t xml:space="preserve">5/1. melléklet az 25/2012.(IX.14.) önkormányzati rendelehez </t>
  </si>
  <si>
    <t xml:space="preserve">5/2. melléklet az 25/2012.(IX.14.) önkormányzati rendelethez </t>
  </si>
  <si>
    <t>6. melléklet az 25/2012.( IX.14.) önkormányzati rendelethez</t>
  </si>
  <si>
    <t>7. melléklet az 25/2012.( IX.14) önkormányzati rendelethez</t>
  </si>
  <si>
    <t>8.melléklet az 25/2012.(IX.14.) önkormányzati rendelethez</t>
  </si>
  <si>
    <t>9/1. melléklet az 25/2012.(IX.14) önkormányzati rendelethez</t>
  </si>
  <si>
    <t>9/2. melléklet az 25/2012.( IX.14.) önkormányzati rendelethez</t>
  </si>
  <si>
    <t>9/3. melléklet az 25/2012. (IX.14.) önkormányzati rendelethez</t>
  </si>
  <si>
    <t>11. melléklet az 25 /2012.(IX.14.) önkormányzati rendelethez</t>
  </si>
  <si>
    <t>12. melléklet az 25/2012.(IX.14.) önkormányzati rendelethez</t>
  </si>
  <si>
    <t>13. melléklet az 25/2012 (IX.14.) önkormányzati rendelethez</t>
  </si>
  <si>
    <t xml:space="preserve">1.tájékoztató kimutatás az 25/2012.( IX.14) önkormányzati rendelehez </t>
  </si>
  <si>
    <t xml:space="preserve">2. tájékoztató kimutatás az 25/2012.(IX.14.) önkormányzati rendelehez </t>
  </si>
  <si>
    <t>II.1.4.Vis maior támogatás</t>
  </si>
  <si>
    <t>II.1.5 Céltámogatások</t>
  </si>
  <si>
    <t>II.1.6. Központi előirányzat</t>
  </si>
  <si>
    <t xml:space="preserve"> Egységes Pedagógiai Szolgálat</t>
  </si>
  <si>
    <t>Marcali Város Önkorm. Hivatala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</si>
</sst>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"/>
    <numFmt numFmtId="168" formatCode="#"/>
    <numFmt numFmtId="169" formatCode="#,##0.0"/>
    <numFmt numFmtId="170" formatCode="#,##0.000"/>
    <numFmt numFmtId="171" formatCode="0.0%"/>
    <numFmt numFmtId="172" formatCode="0.000%"/>
    <numFmt numFmtId="173" formatCode="0.0000%"/>
    <numFmt numFmtId="174" formatCode="_-* #,##0.000\ _F_t_-;\-* #,##0.000\ _F_t_-;_-* &quot;-&quot;??\ _F_t_-;_-@_-"/>
    <numFmt numFmtId="175" formatCode="_-* #,##0.0000\ _F_t_-;\-* #,##0.0000\ _F_t_-;_-* &quot;-&quot;??\ _F_t_-;_-@_-"/>
    <numFmt numFmtId="176" formatCode="#,##0\ _F_t"/>
    <numFmt numFmtId="177" formatCode="#,##0.0000\ _F_t"/>
    <numFmt numFmtId="178" formatCode="#,##0.0000"/>
    <numFmt numFmtId="179" formatCode="&quot;H-&quot;0000"/>
    <numFmt numFmtId="180" formatCode="yyyy/mm/dd;@"/>
    <numFmt numFmtId="181" formatCode="_-* #,##0.00\ [$Ft-40E]_-;\-* #,##0.00\ [$Ft-40E]_-;_-* &quot;-&quot;??\ [$Ft-40E]_-;_-@_-"/>
    <numFmt numFmtId="182" formatCode="[$-40E]yyyy\.\ mmmm\ d\."/>
    <numFmt numFmtId="183" formatCode="#,##0.0\ &quot;Ft&quot;"/>
    <numFmt numFmtId="184" formatCode="[$€-2]\ #\ ##,000_);[Red]\([$€-2]\ #\ ##,000\)"/>
    <numFmt numFmtId="185" formatCode="0.0"/>
    <numFmt numFmtId="186" formatCode="0.E+00"/>
    <numFmt numFmtId="187" formatCode="[$-F800]dddd\,\ mmmm\ dd\,\ yyyy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0"/>
      <name val="Times New Roman CE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 CE"/>
      <family val="0"/>
    </font>
    <font>
      <b/>
      <i/>
      <sz val="11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sz val="8"/>
      <name val="Arial"/>
      <family val="2"/>
    </font>
    <font>
      <b/>
      <sz val="11"/>
      <name val="Arial Narrow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Arial Narrow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 Narrow"/>
      <family val="2"/>
    </font>
    <font>
      <b/>
      <sz val="12"/>
      <color indexed="60"/>
      <name val="Arial Narrow"/>
      <family val="2"/>
    </font>
    <font>
      <b/>
      <sz val="11"/>
      <color indexed="60"/>
      <name val="Arial Narrow"/>
      <family val="2"/>
    </font>
    <font>
      <sz val="10"/>
      <color indexed="10"/>
      <name val="Arial Narrow"/>
      <family val="2"/>
    </font>
    <font>
      <b/>
      <sz val="12"/>
      <color indexed="57"/>
      <name val="Arial Narrow"/>
      <family val="2"/>
    </font>
    <font>
      <b/>
      <sz val="11"/>
      <color indexed="57"/>
      <name val="Arial Narrow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 CE"/>
      <family val="0"/>
    </font>
    <font>
      <b/>
      <i/>
      <sz val="10"/>
      <name val="Times New Roman CE"/>
      <family val="0"/>
    </font>
    <font>
      <i/>
      <sz val="12"/>
      <name val="Times New Roman"/>
      <family val="1"/>
    </font>
    <font>
      <sz val="10"/>
      <color indexed="8"/>
      <name val="Times New Roman"/>
      <family val="2"/>
    </font>
    <font>
      <sz val="12"/>
      <color indexed="8"/>
      <name val="Times New Roman"/>
      <family val="1"/>
    </font>
    <font>
      <i/>
      <sz val="10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u val="single"/>
      <sz val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lightHorizontal"/>
    </fill>
    <fill>
      <patternFill patternType="solid">
        <fgColor indexed="9"/>
        <bgColor indexed="64"/>
      </patternFill>
    </fill>
    <fill>
      <patternFill patternType="lightGray">
        <fgColor indexed="22"/>
        <bgColor indexed="22"/>
      </patternFill>
    </fill>
  </fills>
  <borders count="1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ck"/>
      <top style="medium"/>
      <bottom style="thick"/>
    </border>
    <border>
      <left style="thin"/>
      <right style="thick"/>
      <top style="thin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 style="medium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medium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thin"/>
      <right style="medium"/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ck"/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ck"/>
      <top style="thick"/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ck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53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803">
    <xf numFmtId="0" fontId="0" fillId="0" borderId="0" xfId="0" applyAlignment="1">
      <alignment/>
    </xf>
    <xf numFmtId="0" fontId="23" fillId="0" borderId="0" xfId="58" applyFont="1" applyFill="1" applyAlignment="1" applyProtection="1">
      <alignment wrapText="1"/>
      <protection/>
    </xf>
    <xf numFmtId="0" fontId="23" fillId="0" borderId="0" xfId="58" applyFont="1" applyFill="1" applyProtection="1">
      <alignment/>
      <protection/>
    </xf>
    <xf numFmtId="0" fontId="23" fillId="0" borderId="10" xfId="58" applyFont="1" applyFill="1" applyBorder="1" applyProtection="1">
      <alignment/>
      <protection/>
    </xf>
    <xf numFmtId="0" fontId="23" fillId="0" borderId="11" xfId="58" applyFont="1" applyFill="1" applyBorder="1" applyAlignment="1" applyProtection="1">
      <alignment/>
      <protection/>
    </xf>
    <xf numFmtId="0" fontId="23" fillId="0" borderId="10" xfId="58" applyFont="1" applyFill="1" applyBorder="1" applyAlignment="1" applyProtection="1">
      <alignment/>
      <protection/>
    </xf>
    <xf numFmtId="3" fontId="23" fillId="0" borderId="10" xfId="58" applyNumberFormat="1" applyFont="1" applyFill="1" applyBorder="1" applyProtection="1">
      <alignment/>
      <protection/>
    </xf>
    <xf numFmtId="3" fontId="23" fillId="0" borderId="10" xfId="58" applyNumberFormat="1" applyFont="1" applyFill="1" applyBorder="1" applyAlignment="1" applyProtection="1">
      <alignment/>
      <protection locked="0"/>
    </xf>
    <xf numFmtId="3" fontId="23" fillId="0" borderId="10" xfId="58" applyNumberFormat="1" applyFont="1" applyFill="1" applyBorder="1" applyAlignment="1" applyProtection="1">
      <alignment/>
      <protection/>
    </xf>
    <xf numFmtId="3" fontId="24" fillId="0" borderId="10" xfId="58" applyNumberFormat="1" applyFont="1" applyFill="1" applyBorder="1" applyAlignment="1" applyProtection="1">
      <alignment horizontal="right" vertical="center"/>
      <protection/>
    </xf>
    <xf numFmtId="0" fontId="24" fillId="0" borderId="0" xfId="58" applyFont="1" applyFill="1" applyAlignment="1" applyProtection="1">
      <alignment horizontal="left" vertical="center"/>
      <protection/>
    </xf>
    <xf numFmtId="3" fontId="23" fillId="0" borderId="10" xfId="58" applyNumberFormat="1" applyFont="1" applyFill="1" applyBorder="1" applyProtection="1">
      <alignment/>
      <protection locked="0"/>
    </xf>
    <xf numFmtId="3" fontId="24" fillId="0" borderId="10" xfId="58" applyNumberFormat="1" applyFont="1" applyFill="1" applyBorder="1" applyAlignment="1" applyProtection="1">
      <alignment vertical="center"/>
      <protection locked="0"/>
    </xf>
    <xf numFmtId="3" fontId="24" fillId="0" borderId="0" xfId="58" applyNumberFormat="1" applyFont="1" applyFill="1" applyProtection="1">
      <alignment/>
      <protection/>
    </xf>
    <xf numFmtId="0" fontId="24" fillId="0" borderId="0" xfId="58" applyFont="1" applyFill="1" applyProtection="1">
      <alignment/>
      <protection/>
    </xf>
    <xf numFmtId="3" fontId="24" fillId="0" borderId="10" xfId="58" applyNumberFormat="1" applyFont="1" applyFill="1" applyBorder="1" applyAlignment="1" applyProtection="1">
      <alignment vertical="center"/>
      <protection/>
    </xf>
    <xf numFmtId="3" fontId="24" fillId="0" borderId="10" xfId="58" applyNumberFormat="1" applyFont="1" applyFill="1" applyBorder="1" applyProtection="1">
      <alignment/>
      <protection/>
    </xf>
    <xf numFmtId="0" fontId="23" fillId="0" borderId="10" xfId="0" applyFont="1" applyBorder="1" applyAlignment="1">
      <alignment vertical="top" wrapText="1"/>
    </xf>
    <xf numFmtId="3" fontId="0" fillId="0" borderId="0" xfId="0" applyNumberFormat="1" applyAlignment="1">
      <alignment/>
    </xf>
    <xf numFmtId="3" fontId="23" fillId="0" borderId="0" xfId="0" applyNumberFormat="1" applyFont="1" applyFill="1" applyBorder="1" applyAlignment="1">
      <alignment horizontal="right" vertical="top" wrapText="1"/>
    </xf>
    <xf numFmtId="3" fontId="23" fillId="0" borderId="10" xfId="0" applyNumberFormat="1" applyFont="1" applyBorder="1" applyAlignment="1">
      <alignment horizontal="right" vertical="top" wrapText="1"/>
    </xf>
    <xf numFmtId="0" fontId="23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5" fillId="0" borderId="13" xfId="0" applyFont="1" applyBorder="1" applyAlignment="1">
      <alignment vertical="top" wrapText="1"/>
    </xf>
    <xf numFmtId="0" fontId="27" fillId="22" borderId="14" xfId="0" applyFont="1" applyFill="1" applyBorder="1" applyAlignment="1">
      <alignment horizontal="center" vertical="top" wrapText="1"/>
    </xf>
    <xf numFmtId="0" fontId="24" fillId="22" borderId="15" xfId="0" applyFont="1" applyFill="1" applyBorder="1" applyAlignment="1">
      <alignment horizontal="center" wrapText="1"/>
    </xf>
    <xf numFmtId="0" fontId="24" fillId="22" borderId="16" xfId="0" applyFont="1" applyFill="1" applyBorder="1" applyAlignment="1">
      <alignment horizontal="center" wrapText="1"/>
    </xf>
    <xf numFmtId="0" fontId="24" fillId="22" borderId="17" xfId="0" applyFont="1" applyFill="1" applyBorder="1" applyAlignment="1">
      <alignment horizontal="center" wrapText="1"/>
    </xf>
    <xf numFmtId="0" fontId="23" fillId="0" borderId="14" xfId="0" applyFont="1" applyBorder="1" applyAlignment="1">
      <alignment horizontal="center" vertical="center" wrapText="1"/>
    </xf>
    <xf numFmtId="49" fontId="23" fillId="0" borderId="15" xfId="0" applyNumberFormat="1" applyFont="1" applyBorder="1" applyAlignment="1">
      <alignment vertical="top" wrapText="1"/>
    </xf>
    <xf numFmtId="3" fontId="23" fillId="0" borderId="16" xfId="0" applyNumberFormat="1" applyFont="1" applyBorder="1" applyAlignment="1">
      <alignment horizontal="right" vertical="center" wrapText="1"/>
    </xf>
    <xf numFmtId="3" fontId="23" fillId="0" borderId="10" xfId="0" applyNumberFormat="1" applyFont="1" applyBorder="1" applyAlignment="1">
      <alignment horizontal="right" vertical="center" wrapText="1"/>
    </xf>
    <xf numFmtId="3" fontId="23" fillId="0" borderId="16" xfId="0" applyNumberFormat="1" applyFont="1" applyBorder="1" applyAlignment="1">
      <alignment horizontal="right" wrapText="1"/>
    </xf>
    <xf numFmtId="49" fontId="23" fillId="0" borderId="15" xfId="0" applyNumberFormat="1" applyFont="1" applyBorder="1" applyAlignment="1" quotePrefix="1">
      <alignment vertical="top" wrapText="1"/>
    </xf>
    <xf numFmtId="3" fontId="23" fillId="0" borderId="18" xfId="0" applyNumberFormat="1" applyFont="1" applyBorder="1" applyAlignment="1">
      <alignment horizontal="right" vertical="top" wrapText="1"/>
    </xf>
    <xf numFmtId="0" fontId="24" fillId="0" borderId="15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3" fontId="23" fillId="0" borderId="20" xfId="0" applyNumberFormat="1" applyFont="1" applyBorder="1" applyAlignment="1">
      <alignment horizontal="right" vertical="top" wrapText="1"/>
    </xf>
    <xf numFmtId="0" fontId="24" fillId="0" borderId="21" xfId="0" applyFont="1" applyBorder="1" applyAlignment="1">
      <alignment vertical="top" wrapText="1"/>
    </xf>
    <xf numFmtId="3" fontId="24" fillId="0" borderId="22" xfId="0" applyNumberFormat="1" applyFont="1" applyBorder="1" applyAlignment="1">
      <alignment horizontal="right" wrapText="1"/>
    </xf>
    <xf numFmtId="3" fontId="24" fillId="0" borderId="23" xfId="0" applyNumberFormat="1" applyFont="1" applyBorder="1" applyAlignment="1">
      <alignment horizontal="right" wrapText="1"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vertical="top" wrapText="1"/>
    </xf>
    <xf numFmtId="3" fontId="24" fillId="0" borderId="0" xfId="0" applyNumberFormat="1" applyFont="1" applyBorder="1" applyAlignment="1">
      <alignment horizontal="right" wrapText="1"/>
    </xf>
    <xf numFmtId="0" fontId="23" fillId="0" borderId="0" xfId="0" applyFont="1" applyAlignment="1">
      <alignment/>
    </xf>
    <xf numFmtId="0" fontId="25" fillId="0" borderId="24" xfId="0" applyFont="1" applyBorder="1" applyAlignment="1">
      <alignment vertical="top" wrapText="1"/>
    </xf>
    <xf numFmtId="0" fontId="24" fillId="0" borderId="25" xfId="0" applyFont="1" applyBorder="1" applyAlignment="1">
      <alignment vertical="top" wrapText="1"/>
    </xf>
    <xf numFmtId="0" fontId="27" fillId="22" borderId="13" xfId="0" applyFont="1" applyFill="1" applyBorder="1" applyAlignment="1">
      <alignment horizontal="center" vertical="top" wrapText="1"/>
    </xf>
    <xf numFmtId="3" fontId="23" fillId="0" borderId="17" xfId="0" applyNumberFormat="1" applyFont="1" applyBorder="1" applyAlignment="1">
      <alignment horizontal="right" vertical="center" wrapText="1"/>
    </xf>
    <xf numFmtId="49" fontId="23" fillId="0" borderId="18" xfId="0" applyNumberFormat="1" applyFont="1" applyBorder="1" applyAlignment="1">
      <alignment vertical="top" wrapText="1"/>
    </xf>
    <xf numFmtId="0" fontId="23" fillId="0" borderId="13" xfId="0" applyFont="1" applyBorder="1" applyAlignment="1">
      <alignment wrapText="1"/>
    </xf>
    <xf numFmtId="0" fontId="23" fillId="0" borderId="18" xfId="0" applyFont="1" applyBorder="1" applyAlignment="1">
      <alignment vertical="top" wrapText="1"/>
    </xf>
    <xf numFmtId="0" fontId="24" fillId="0" borderId="23" xfId="0" applyFont="1" applyBorder="1" applyAlignment="1">
      <alignment vertical="top" wrapText="1"/>
    </xf>
    <xf numFmtId="0" fontId="23" fillId="0" borderId="0" xfId="0" applyFont="1" applyBorder="1" applyAlignment="1">
      <alignment/>
    </xf>
    <xf numFmtId="0" fontId="25" fillId="0" borderId="26" xfId="0" applyFont="1" applyBorder="1" applyAlignment="1">
      <alignment vertical="top" wrapText="1"/>
    </xf>
    <xf numFmtId="0" fontId="24" fillId="0" borderId="27" xfId="0" applyFont="1" applyBorder="1" applyAlignment="1">
      <alignment vertical="top" wrapText="1"/>
    </xf>
    <xf numFmtId="3" fontId="23" fillId="0" borderId="17" xfId="0" applyNumberFormat="1" applyFont="1" applyBorder="1" applyAlignment="1">
      <alignment horizontal="right" wrapText="1"/>
    </xf>
    <xf numFmtId="0" fontId="23" fillId="0" borderId="13" xfId="0" applyFont="1" applyBorder="1" applyAlignment="1">
      <alignment horizontal="center" wrapText="1"/>
    </xf>
    <xf numFmtId="0" fontId="23" fillId="0" borderId="28" xfId="0" applyFont="1" applyBorder="1" applyAlignment="1">
      <alignment wrapText="1"/>
    </xf>
    <xf numFmtId="0" fontId="24" fillId="0" borderId="29" xfId="0" applyFont="1" applyBorder="1" applyAlignment="1">
      <alignment vertical="top" wrapText="1"/>
    </xf>
    <xf numFmtId="3" fontId="24" fillId="0" borderId="29" xfId="0" applyNumberFormat="1" applyFont="1" applyBorder="1" applyAlignment="1">
      <alignment horizontal="right" wrapText="1"/>
    </xf>
    <xf numFmtId="0" fontId="23" fillId="0" borderId="1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right" wrapText="1"/>
    </xf>
    <xf numFmtId="0" fontId="27" fillId="22" borderId="30" xfId="0" applyFont="1" applyFill="1" applyBorder="1" applyAlignment="1">
      <alignment horizontal="center" vertical="top" wrapText="1"/>
    </xf>
    <xf numFmtId="0" fontId="27" fillId="22" borderId="31" xfId="0" applyFont="1" applyFill="1" applyBorder="1" applyAlignment="1">
      <alignment horizontal="center" vertical="top" wrapText="1"/>
    </xf>
    <xf numFmtId="0" fontId="24" fillId="0" borderId="32" xfId="0" applyFont="1" applyBorder="1" applyAlignment="1">
      <alignment vertical="top" wrapText="1"/>
    </xf>
    <xf numFmtId="0" fontId="24" fillId="0" borderId="33" xfId="0" applyFont="1" applyBorder="1" applyAlignment="1">
      <alignment vertical="top" wrapText="1"/>
    </xf>
    <xf numFmtId="3" fontId="24" fillId="0" borderId="34" xfId="0" applyNumberFormat="1" applyFont="1" applyFill="1" applyBorder="1" applyAlignment="1">
      <alignment horizontal="right" vertical="top" wrapText="1"/>
    </xf>
    <xf numFmtId="0" fontId="24" fillId="0" borderId="35" xfId="0" applyFont="1" applyBorder="1" applyAlignment="1">
      <alignment vertical="top" wrapText="1"/>
    </xf>
    <xf numFmtId="0" fontId="24" fillId="0" borderId="36" xfId="0" applyFont="1" applyBorder="1" applyAlignment="1">
      <alignment vertical="top" wrapText="1"/>
    </xf>
    <xf numFmtId="3" fontId="24" fillId="0" borderId="36" xfId="0" applyNumberFormat="1" applyFont="1" applyBorder="1" applyAlignment="1">
      <alignment horizontal="right" vertical="top" wrapText="1"/>
    </xf>
    <xf numFmtId="0" fontId="23" fillId="0" borderId="36" xfId="0" applyFont="1" applyBorder="1" applyAlignment="1">
      <alignment vertical="top" wrapText="1"/>
    </xf>
    <xf numFmtId="0" fontId="23" fillId="0" borderId="36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left" vertical="top" wrapText="1"/>
    </xf>
    <xf numFmtId="3" fontId="23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7" fontId="17" fillId="0" borderId="0" xfId="65" applyNumberFormat="1" applyAlignment="1">
      <alignment vertical="center" wrapText="1"/>
      <protection/>
    </xf>
    <xf numFmtId="167" fontId="17" fillId="0" borderId="0" xfId="65" applyNumberFormat="1" applyAlignment="1">
      <alignment horizontal="center" vertical="center" wrapText="1"/>
      <protection/>
    </xf>
    <xf numFmtId="167" fontId="17" fillId="0" borderId="0" xfId="65" applyNumberFormat="1" applyFont="1" applyAlignment="1">
      <alignment vertical="center" wrapText="1"/>
      <protection/>
    </xf>
    <xf numFmtId="167" fontId="33" fillId="0" borderId="37" xfId="65" applyNumberFormat="1" applyFont="1" applyBorder="1" applyAlignment="1">
      <alignment horizontal="center"/>
      <protection/>
    </xf>
    <xf numFmtId="167" fontId="33" fillId="0" borderId="38" xfId="65" applyNumberFormat="1" applyFont="1" applyBorder="1" applyAlignment="1">
      <alignment horizontal="center"/>
      <protection/>
    </xf>
    <xf numFmtId="167" fontId="33" fillId="0" borderId="39" xfId="65" applyNumberFormat="1" applyFont="1" applyBorder="1" applyAlignment="1">
      <alignment horizontal="centerContinuous" vertical="center"/>
      <protection/>
    </xf>
    <xf numFmtId="167" fontId="33" fillId="0" borderId="40" xfId="65" applyNumberFormat="1" applyFont="1" applyBorder="1" applyAlignment="1">
      <alignment horizontal="centerContinuous" vertical="center"/>
      <protection/>
    </xf>
    <xf numFmtId="167" fontId="33" fillId="0" borderId="41" xfId="65" applyNumberFormat="1" applyFont="1" applyBorder="1" applyAlignment="1">
      <alignment horizontal="centerContinuous" vertical="center"/>
      <protection/>
    </xf>
    <xf numFmtId="167" fontId="33" fillId="0" borderId="42" xfId="65" applyNumberFormat="1" applyFont="1" applyBorder="1" applyAlignment="1">
      <alignment horizontal="centerContinuous" vertical="center"/>
      <protection/>
    </xf>
    <xf numFmtId="167" fontId="33" fillId="0" borderId="0" xfId="65" applyNumberFormat="1" applyFont="1" applyAlignment="1">
      <alignment vertical="center"/>
      <protection/>
    </xf>
    <xf numFmtId="167" fontId="34" fillId="0" borderId="43" xfId="65" applyNumberFormat="1" applyFont="1" applyBorder="1" applyAlignment="1">
      <alignment horizontal="center" vertical="center"/>
      <protection/>
    </xf>
    <xf numFmtId="167" fontId="33" fillId="0" borderId="44" xfId="65" applyNumberFormat="1" applyFont="1" applyBorder="1" applyAlignment="1">
      <alignment horizontal="center" vertical="center" wrapText="1"/>
      <protection/>
    </xf>
    <xf numFmtId="167" fontId="33" fillId="0" borderId="45" xfId="65" applyNumberFormat="1" applyFont="1" applyBorder="1" applyAlignment="1">
      <alignment horizontal="center" vertical="center"/>
      <protection/>
    </xf>
    <xf numFmtId="167" fontId="33" fillId="0" borderId="46" xfId="65" applyNumberFormat="1" applyFont="1" applyBorder="1" applyAlignment="1">
      <alignment horizontal="center" vertical="center" wrapText="1"/>
      <protection/>
    </xf>
    <xf numFmtId="167" fontId="33" fillId="0" borderId="0" xfId="65" applyNumberFormat="1" applyFont="1" applyAlignment="1">
      <alignment horizontal="center" vertical="center"/>
      <protection/>
    </xf>
    <xf numFmtId="167" fontId="32" fillId="0" borderId="47" xfId="65" applyNumberFormat="1" applyFont="1" applyBorder="1" applyAlignment="1">
      <alignment horizontal="center" vertical="center" wrapText="1"/>
      <protection/>
    </xf>
    <xf numFmtId="167" fontId="32" fillId="0" borderId="48" xfId="65" applyNumberFormat="1" applyFont="1" applyBorder="1" applyAlignment="1" applyProtection="1">
      <alignment vertical="center" wrapText="1"/>
      <protection locked="0"/>
    </xf>
    <xf numFmtId="167" fontId="17" fillId="24" borderId="48" xfId="65" applyNumberFormat="1" applyFont="1" applyFill="1" applyBorder="1" applyAlignment="1" applyProtection="1">
      <alignment vertical="center" wrapText="1"/>
      <protection/>
    </xf>
    <xf numFmtId="167" fontId="17" fillId="0" borderId="49" xfId="65" applyNumberFormat="1" applyFont="1" applyBorder="1" applyAlignment="1">
      <alignment vertical="center" wrapText="1"/>
      <protection/>
    </xf>
    <xf numFmtId="167" fontId="32" fillId="0" borderId="15" xfId="65" applyNumberFormat="1" applyFont="1" applyBorder="1" applyAlignment="1">
      <alignment horizontal="center" vertical="center" wrapText="1"/>
      <protection/>
    </xf>
    <xf numFmtId="167" fontId="35" fillId="0" borderId="10" xfId="64" applyNumberFormat="1" applyFont="1" applyBorder="1" applyAlignment="1" applyProtection="1">
      <alignment vertical="center" wrapText="1"/>
      <protection locked="0"/>
    </xf>
    <xf numFmtId="168" fontId="17" fillId="0" borderId="10" xfId="64" applyNumberFormat="1" applyFont="1" applyBorder="1" applyAlignment="1" applyProtection="1">
      <alignment vertical="center" wrapText="1"/>
      <protection locked="0"/>
    </xf>
    <xf numFmtId="167" fontId="17" fillId="0" borderId="50" xfId="65" applyNumberFormat="1" applyFont="1" applyBorder="1" applyAlignment="1" applyProtection="1">
      <alignment vertical="center" wrapText="1"/>
      <protection locked="0"/>
    </xf>
    <xf numFmtId="167" fontId="17" fillId="0" borderId="51" xfId="65" applyNumberFormat="1" applyFont="1" applyBorder="1" applyAlignment="1" applyProtection="1">
      <alignment vertical="center" wrapText="1"/>
      <protection locked="0"/>
    </xf>
    <xf numFmtId="167" fontId="17" fillId="0" borderId="10" xfId="65" applyNumberFormat="1" applyFont="1" applyBorder="1" applyAlignment="1" applyProtection="1">
      <alignment vertical="center" wrapText="1"/>
      <protection locked="0"/>
    </xf>
    <xf numFmtId="167" fontId="17" fillId="0" borderId="11" xfId="65" applyNumberFormat="1" applyFont="1" applyBorder="1" applyAlignment="1" applyProtection="1">
      <alignment vertical="center" wrapText="1"/>
      <protection locked="0"/>
    </xf>
    <xf numFmtId="167" fontId="32" fillId="0" borderId="52" xfId="65" applyNumberFormat="1" applyFont="1" applyBorder="1" applyAlignment="1">
      <alignment horizontal="center" vertical="center" wrapText="1"/>
      <protection/>
    </xf>
    <xf numFmtId="167" fontId="35" fillId="0" borderId="15" xfId="64" applyNumberFormat="1" applyFont="1" applyBorder="1" applyAlignment="1" applyProtection="1">
      <alignment vertical="center" wrapText="1"/>
      <protection locked="0"/>
    </xf>
    <xf numFmtId="167" fontId="35" fillId="0" borderId="53" xfId="64" applyNumberFormat="1" applyFont="1" applyBorder="1" applyAlignment="1" applyProtection="1">
      <alignment vertical="center" wrapText="1"/>
      <protection locked="0"/>
    </xf>
    <xf numFmtId="168" fontId="17" fillId="0" borderId="18" xfId="64" applyNumberFormat="1" applyFont="1" applyBorder="1" applyAlignment="1" applyProtection="1">
      <alignment vertical="center" wrapText="1"/>
      <protection locked="0"/>
    </xf>
    <xf numFmtId="167" fontId="17" fillId="0" borderId="18" xfId="65" applyNumberFormat="1" applyFont="1" applyBorder="1" applyAlignment="1" applyProtection="1">
      <alignment vertical="center" wrapText="1"/>
      <protection locked="0"/>
    </xf>
    <xf numFmtId="167" fontId="32" fillId="0" borderId="54" xfId="65" applyNumberFormat="1" applyFont="1" applyBorder="1" applyAlignment="1">
      <alignment horizontal="center" vertical="center" wrapText="1"/>
      <protection/>
    </xf>
    <xf numFmtId="167" fontId="33" fillId="0" borderId="55" xfId="65" applyNumberFormat="1" applyFont="1" applyBorder="1" applyAlignment="1">
      <alignment vertical="center" wrapText="1"/>
      <protection/>
    </xf>
    <xf numFmtId="167" fontId="17" fillId="24" borderId="46" xfId="65" applyNumberFormat="1" applyFont="1" applyFill="1" applyBorder="1" applyAlignment="1" applyProtection="1">
      <alignment vertical="center" wrapText="1"/>
      <protection/>
    </xf>
    <xf numFmtId="167" fontId="17" fillId="0" borderId="46" xfId="65" applyNumberFormat="1" applyFont="1" applyBorder="1" applyAlignment="1" applyProtection="1">
      <alignment vertical="center" wrapText="1"/>
      <protection locked="0"/>
    </xf>
    <xf numFmtId="167" fontId="17" fillId="0" borderId="46" xfId="65" applyNumberFormat="1" applyFont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8" fillId="22" borderId="47" xfId="0" applyFont="1" applyFill="1" applyBorder="1" applyAlignment="1">
      <alignment horizontal="center" vertical="center" wrapText="1"/>
    </xf>
    <xf numFmtId="0" fontId="38" fillId="22" borderId="48" xfId="0" applyFont="1" applyFill="1" applyBorder="1" applyAlignment="1">
      <alignment horizontal="center" vertical="center" wrapText="1"/>
    </xf>
    <xf numFmtId="0" fontId="38" fillId="22" borderId="56" xfId="0" applyFont="1" applyFill="1" applyBorder="1" applyAlignment="1">
      <alignment horizontal="center" vertical="center" wrapText="1"/>
    </xf>
    <xf numFmtId="0" fontId="23" fillId="0" borderId="57" xfId="0" applyFont="1" applyBorder="1" applyAlignment="1">
      <alignment vertical="top" wrapText="1"/>
    </xf>
    <xf numFmtId="0" fontId="23" fillId="0" borderId="58" xfId="0" applyFont="1" applyBorder="1" applyAlignment="1">
      <alignment horizontal="center" vertical="center" wrapText="1"/>
    </xf>
    <xf numFmtId="0" fontId="39" fillId="7" borderId="47" xfId="0" applyFont="1" applyFill="1" applyBorder="1" applyAlignment="1">
      <alignment horizontal="center" vertical="center" wrapText="1"/>
    </xf>
    <xf numFmtId="0" fontId="23" fillId="0" borderId="59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vertical="top" wrapText="1"/>
    </xf>
    <xf numFmtId="3" fontId="23" fillId="0" borderId="50" xfId="0" applyNumberFormat="1" applyFont="1" applyFill="1" applyBorder="1" applyAlignment="1">
      <alignment horizontal="right" vertical="center" wrapText="1"/>
    </xf>
    <xf numFmtId="10" fontId="23" fillId="0" borderId="6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wrapText="1"/>
    </xf>
    <xf numFmtId="0" fontId="42" fillId="0" borderId="0" xfId="0" applyFont="1" applyFill="1" applyBorder="1" applyAlignment="1">
      <alignment horizontal="left" wrapText="1"/>
    </xf>
    <xf numFmtId="0" fontId="23" fillId="0" borderId="18" xfId="0" applyFont="1" applyFill="1" applyBorder="1" applyAlignment="1">
      <alignment vertical="center" wrapText="1"/>
    </xf>
    <xf numFmtId="3" fontId="23" fillId="0" borderId="18" xfId="0" applyNumberFormat="1" applyFont="1" applyFill="1" applyBorder="1" applyAlignment="1">
      <alignment horizontal="right" vertical="center" wrapText="1"/>
    </xf>
    <xf numFmtId="0" fontId="23" fillId="0" borderId="61" xfId="0" applyFont="1" applyFill="1" applyBorder="1" applyAlignment="1">
      <alignment horizontal="center" vertical="center" wrapText="1"/>
    </xf>
    <xf numFmtId="0" fontId="23" fillId="22" borderId="47" xfId="0" applyFont="1" applyFill="1" applyBorder="1" applyAlignment="1">
      <alignment vertical="top" wrapText="1"/>
    </xf>
    <xf numFmtId="0" fontId="27" fillId="22" borderId="48" xfId="0" applyFont="1" applyFill="1" applyBorder="1" applyAlignment="1">
      <alignment horizontal="left" vertical="center" wrapText="1"/>
    </xf>
    <xf numFmtId="3" fontId="27" fillId="22" borderId="48" xfId="0" applyNumberFormat="1" applyFont="1" applyFill="1" applyBorder="1" applyAlignment="1">
      <alignment horizontal="right" vertical="center" wrapText="1"/>
    </xf>
    <xf numFmtId="10" fontId="24" fillId="22" borderId="56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0" fontId="23" fillId="0" borderId="0" xfId="0" applyFont="1" applyFill="1" applyBorder="1" applyAlignment="1">
      <alignment vertical="top" wrapText="1"/>
    </xf>
    <xf numFmtId="0" fontId="39" fillId="0" borderId="0" xfId="0" applyFont="1" applyFill="1" applyBorder="1" applyAlignment="1">
      <alignment vertical="top" wrapText="1"/>
    </xf>
    <xf numFmtId="3" fontId="27" fillId="0" borderId="0" xfId="0" applyNumberFormat="1" applyFont="1" applyFill="1" applyBorder="1" applyAlignment="1">
      <alignment vertical="top" wrapText="1"/>
    </xf>
    <xf numFmtId="10" fontId="24" fillId="0" borderId="0" xfId="0" applyNumberFormat="1" applyFont="1" applyFill="1" applyBorder="1" applyAlignment="1">
      <alignment horizontal="center" vertical="center" wrapText="1"/>
    </xf>
    <xf numFmtId="0" fontId="38" fillId="22" borderId="47" xfId="0" applyFont="1" applyFill="1" applyBorder="1" applyAlignment="1">
      <alignment horizontal="center" vertical="center" wrapText="1"/>
    </xf>
    <xf numFmtId="0" fontId="38" fillId="22" borderId="48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23" fillId="0" borderId="19" xfId="0" applyFont="1" applyBorder="1" applyAlignment="1">
      <alignment vertical="top" wrapText="1"/>
    </xf>
    <xf numFmtId="0" fontId="23" fillId="0" borderId="57" xfId="0" applyFont="1" applyBorder="1" applyAlignment="1">
      <alignment vertical="top" wrapText="1"/>
    </xf>
    <xf numFmtId="0" fontId="39" fillId="7" borderId="47" xfId="0" applyFont="1" applyFill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/>
    </xf>
    <xf numFmtId="0" fontId="24" fillId="22" borderId="47" xfId="0" applyFont="1" applyFill="1" applyBorder="1" applyAlignment="1">
      <alignment horizontal="right" vertical="center" wrapText="1"/>
    </xf>
    <xf numFmtId="0" fontId="27" fillId="22" borderId="48" xfId="0" applyFont="1" applyFill="1" applyBorder="1" applyAlignment="1">
      <alignment horizontal="left" vertical="center" wrapText="1"/>
    </xf>
    <xf numFmtId="3" fontId="27" fillId="22" borderId="48" xfId="0" applyNumberFormat="1" applyFont="1" applyFill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3" fontId="23" fillId="0" borderId="0" xfId="0" applyNumberFormat="1" applyFont="1" applyBorder="1" applyAlignment="1">
      <alignment horizontal="right" vertical="center" wrapText="1"/>
    </xf>
    <xf numFmtId="10" fontId="23" fillId="0" borderId="0" xfId="0" applyNumberFormat="1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39" fillId="0" borderId="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>
      <alignment horizontal="right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0" fontId="37" fillId="0" borderId="0" xfId="0" applyFont="1" applyAlignment="1">
      <alignment wrapText="1"/>
    </xf>
    <xf numFmtId="0" fontId="0" fillId="0" borderId="0" xfId="0" applyAlignment="1">
      <alignment wrapText="1"/>
    </xf>
    <xf numFmtId="10" fontId="23" fillId="0" borderId="62" xfId="0" applyNumberFormat="1" applyFont="1" applyBorder="1" applyAlignment="1">
      <alignment horizontal="center" vertical="center" wrapText="1"/>
    </xf>
    <xf numFmtId="3" fontId="23" fillId="0" borderId="18" xfId="0" applyNumberFormat="1" applyFont="1" applyBorder="1" applyAlignment="1">
      <alignment horizontal="right" vertical="center" wrapText="1"/>
    </xf>
    <xf numFmtId="3" fontId="23" fillId="0" borderId="18" xfId="0" applyNumberFormat="1" applyFont="1" applyBorder="1" applyAlignment="1">
      <alignment horizontal="right" vertical="center" wrapText="1"/>
    </xf>
    <xf numFmtId="10" fontId="23" fillId="0" borderId="63" xfId="0" applyNumberFormat="1" applyFont="1" applyBorder="1" applyAlignment="1">
      <alignment horizontal="center" vertical="center"/>
    </xf>
    <xf numFmtId="9" fontId="37" fillId="0" borderId="0" xfId="0" applyNumberFormat="1" applyFont="1" applyAlignment="1">
      <alignment/>
    </xf>
    <xf numFmtId="3" fontId="23" fillId="0" borderId="57" xfId="0" applyNumberFormat="1" applyFont="1" applyFill="1" applyBorder="1" applyAlignment="1">
      <alignment horizontal="right" vertical="center" wrapText="1"/>
    </xf>
    <xf numFmtId="10" fontId="23" fillId="0" borderId="62" xfId="0" applyNumberFormat="1" applyFont="1" applyFill="1" applyBorder="1" applyAlignment="1">
      <alignment horizontal="center" vertical="center" wrapText="1"/>
    </xf>
    <xf numFmtId="0" fontId="25" fillId="22" borderId="47" xfId="0" applyFont="1" applyFill="1" applyBorder="1" applyAlignment="1">
      <alignment horizontal="center" vertical="center" wrapText="1"/>
    </xf>
    <xf numFmtId="0" fontId="27" fillId="22" borderId="48" xfId="0" applyFont="1" applyFill="1" applyBorder="1" applyAlignment="1">
      <alignment vertical="center" wrapText="1"/>
    </xf>
    <xf numFmtId="3" fontId="27" fillId="22" borderId="48" xfId="0" applyNumberFormat="1" applyFont="1" applyFill="1" applyBorder="1" applyAlignment="1">
      <alignment horizontal="right" vertical="center"/>
    </xf>
    <xf numFmtId="10" fontId="27" fillId="22" borderId="56" xfId="0" applyNumberFormat="1" applyFont="1" applyFill="1" applyBorder="1" applyAlignment="1">
      <alignment horizontal="center" vertical="center" wrapText="1"/>
    </xf>
    <xf numFmtId="9" fontId="37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0" fontId="23" fillId="0" borderId="0" xfId="0" applyFont="1" applyBorder="1" applyAlignment="1">
      <alignment vertical="top" wrapText="1"/>
    </xf>
    <xf numFmtId="176" fontId="23" fillId="0" borderId="0" xfId="0" applyNumberFormat="1" applyFont="1" applyBorder="1" applyAlignment="1">
      <alignment horizontal="right" vertical="center" wrapText="1"/>
    </xf>
    <xf numFmtId="0" fontId="45" fillId="0" borderId="0" xfId="0" applyFont="1" applyAlignment="1">
      <alignment vertical="center"/>
    </xf>
    <xf numFmtId="10" fontId="45" fillId="0" borderId="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/>
    </xf>
    <xf numFmtId="3" fontId="48" fillId="0" borderId="0" xfId="0" applyNumberFormat="1" applyFont="1" applyBorder="1" applyAlignment="1">
      <alignment horizontal="right" vertical="center" wrapText="1"/>
    </xf>
    <xf numFmtId="0" fontId="23" fillId="0" borderId="0" xfId="0" applyFont="1" applyAlignment="1">
      <alignment horizontal="center" vertical="center"/>
    </xf>
    <xf numFmtId="176" fontId="0" fillId="0" borderId="0" xfId="0" applyNumberFormat="1" applyAlignment="1">
      <alignment/>
    </xf>
    <xf numFmtId="0" fontId="39" fillId="0" borderId="19" xfId="0" applyFont="1" applyFill="1" applyBorder="1" applyAlignment="1">
      <alignment vertical="top" wrapText="1"/>
    </xf>
    <xf numFmtId="0" fontId="40" fillId="0" borderId="57" xfId="0" applyFont="1" applyFill="1" applyBorder="1" applyAlignment="1">
      <alignment horizontal="center" vertical="top" wrapText="1"/>
    </xf>
    <xf numFmtId="0" fontId="23" fillId="0" borderId="59" xfId="0" applyFont="1" applyBorder="1" applyAlignment="1">
      <alignment horizontal="center" vertical="center" wrapText="1"/>
    </xf>
    <xf numFmtId="0" fontId="23" fillId="0" borderId="62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left"/>
    </xf>
    <xf numFmtId="0" fontId="27" fillId="22" borderId="47" xfId="0" applyFont="1" applyFill="1" applyBorder="1" applyAlignment="1">
      <alignment vertical="center" wrapText="1"/>
    </xf>
    <xf numFmtId="10" fontId="24" fillId="22" borderId="56" xfId="0" applyNumberFormat="1" applyFont="1" applyFill="1" applyBorder="1" applyAlignment="1">
      <alignment vertical="center" wrapText="1"/>
    </xf>
    <xf numFmtId="0" fontId="37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 wrapText="1"/>
    </xf>
    <xf numFmtId="0" fontId="23" fillId="0" borderId="0" xfId="0" applyFont="1" applyBorder="1" applyAlignment="1">
      <alignment vertical="center" wrapText="1"/>
    </xf>
    <xf numFmtId="176" fontId="23" fillId="0" borderId="0" xfId="0" applyNumberFormat="1" applyFont="1" applyBorder="1" applyAlignment="1">
      <alignment horizontal="right" vertical="center" wrapText="1"/>
    </xf>
    <xf numFmtId="176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176" fontId="0" fillId="0" borderId="0" xfId="0" applyNumberFormat="1" applyBorder="1" applyAlignment="1">
      <alignment horizontal="right" vertical="center"/>
    </xf>
    <xf numFmtId="176" fontId="23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7" fillId="0" borderId="0" xfId="66" applyFont="1" applyAlignment="1">
      <alignment horizontal="center" vertical="center" wrapText="1"/>
      <protection/>
    </xf>
    <xf numFmtId="0" fontId="17" fillId="0" borderId="0" xfId="66" applyAlignment="1">
      <alignment horizontal="center" vertical="center" wrapText="1"/>
      <protection/>
    </xf>
    <xf numFmtId="0" fontId="17" fillId="0" borderId="0" xfId="66" applyFont="1" applyAlignment="1">
      <alignment horizontal="right" vertical="center" wrapText="1"/>
      <protection/>
    </xf>
    <xf numFmtId="0" fontId="17" fillId="0" borderId="0" xfId="66" applyFont="1" applyAlignment="1">
      <alignment vertical="center" wrapText="1"/>
      <protection/>
    </xf>
    <xf numFmtId="0" fontId="51" fillId="0" borderId="13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3" fontId="0" fillId="0" borderId="11" xfId="0" applyNumberFormat="1" applyFont="1" applyBorder="1" applyAlignment="1">
      <alignment horizontal="right"/>
    </xf>
    <xf numFmtId="3" fontId="0" fillId="0" borderId="64" xfId="0" applyNumberFormat="1" applyFont="1" applyBorder="1" applyAlignment="1">
      <alignment horizontal="right"/>
    </xf>
    <xf numFmtId="0" fontId="51" fillId="0" borderId="13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51" fillId="0" borderId="28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65" xfId="0" applyBorder="1" applyAlignment="1">
      <alignment/>
    </xf>
    <xf numFmtId="0" fontId="51" fillId="0" borderId="66" xfId="0" applyFont="1" applyBorder="1" applyAlignment="1">
      <alignment/>
    </xf>
    <xf numFmtId="0" fontId="51" fillId="0" borderId="67" xfId="0" applyFont="1" applyBorder="1" applyAlignment="1">
      <alignment/>
    </xf>
    <xf numFmtId="0" fontId="23" fillId="0" borderId="68" xfId="0" applyFont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52" fillId="0" borderId="0" xfId="0" applyFont="1" applyAlignment="1">
      <alignment/>
    </xf>
    <xf numFmtId="0" fontId="0" fillId="0" borderId="57" xfId="0" applyFont="1" applyFill="1" applyBorder="1" applyAlignment="1">
      <alignment vertical="center" wrapText="1"/>
    </xf>
    <xf numFmtId="0" fontId="53" fillId="0" borderId="0" xfId="67" applyProtection="1">
      <alignment/>
      <protection locked="0"/>
    </xf>
    <xf numFmtId="0" fontId="53" fillId="0" borderId="0" xfId="67" applyProtection="1">
      <alignment/>
      <protection/>
    </xf>
    <xf numFmtId="0" fontId="17" fillId="0" borderId="69" xfId="67" applyFont="1" applyBorder="1" applyAlignment="1" applyProtection="1">
      <alignment horizontal="left" vertical="center"/>
      <protection/>
    </xf>
    <xf numFmtId="0" fontId="54" fillId="0" borderId="10" xfId="67" applyFont="1" applyBorder="1" applyAlignment="1" applyProtection="1">
      <alignment vertical="center"/>
      <protection/>
    </xf>
    <xf numFmtId="167" fontId="17" fillId="0" borderId="10" xfId="67" applyNumberFormat="1" applyFont="1" applyBorder="1" applyAlignment="1" applyProtection="1">
      <alignment vertical="center"/>
      <protection/>
    </xf>
    <xf numFmtId="167" fontId="17" fillId="0" borderId="70" xfId="67" applyNumberFormat="1" applyFont="1" applyBorder="1" applyAlignment="1" applyProtection="1">
      <alignment vertical="center"/>
      <protection/>
    </xf>
    <xf numFmtId="0" fontId="53" fillId="0" borderId="0" xfId="67" applyAlignment="1" applyProtection="1">
      <alignment vertical="center"/>
      <protection/>
    </xf>
    <xf numFmtId="0" fontId="17" fillId="0" borderId="10" xfId="67" applyFont="1" applyBorder="1" applyAlignment="1" applyProtection="1">
      <alignment vertical="center"/>
      <protection locked="0"/>
    </xf>
    <xf numFmtId="167" fontId="17" fillId="0" borderId="10" xfId="67" applyNumberFormat="1" applyFont="1" applyBorder="1" applyAlignment="1" applyProtection="1">
      <alignment vertical="center"/>
      <protection locked="0"/>
    </xf>
    <xf numFmtId="3" fontId="53" fillId="0" borderId="0" xfId="67" applyNumberFormat="1" applyAlignment="1" applyProtection="1">
      <alignment vertical="center"/>
      <protection locked="0"/>
    </xf>
    <xf numFmtId="0" fontId="53" fillId="0" borderId="0" xfId="67" applyAlignment="1" applyProtection="1">
      <alignment vertical="center"/>
      <protection locked="0"/>
    </xf>
    <xf numFmtId="0" fontId="17" fillId="0" borderId="71" xfId="67" applyFont="1" applyBorder="1" applyAlignment="1" applyProtection="1">
      <alignment horizontal="left" vertical="center"/>
      <protection/>
    </xf>
    <xf numFmtId="0" fontId="32" fillId="0" borderId="72" xfId="67" applyFont="1" applyBorder="1" applyAlignment="1" applyProtection="1">
      <alignment vertical="center"/>
      <protection/>
    </xf>
    <xf numFmtId="167" fontId="32" fillId="0" borderId="72" xfId="67" applyNumberFormat="1" applyFont="1" applyBorder="1" applyAlignment="1" applyProtection="1">
      <alignment vertical="center"/>
      <protection/>
    </xf>
    <xf numFmtId="167" fontId="32" fillId="0" borderId="73" xfId="67" applyNumberFormat="1" applyFont="1" applyBorder="1" applyAlignment="1" applyProtection="1">
      <alignment vertical="center"/>
      <protection/>
    </xf>
    <xf numFmtId="3" fontId="53" fillId="0" borderId="0" xfId="67" applyNumberFormat="1" applyAlignment="1" applyProtection="1">
      <alignment vertical="center"/>
      <protection/>
    </xf>
    <xf numFmtId="0" fontId="32" fillId="0" borderId="71" xfId="67" applyFont="1" applyBorder="1" applyAlignment="1" applyProtection="1">
      <alignment horizontal="left" vertical="center"/>
      <protection/>
    </xf>
    <xf numFmtId="167" fontId="53" fillId="0" borderId="0" xfId="67" applyNumberFormat="1" applyAlignment="1" applyProtection="1">
      <alignment vertical="center"/>
      <protection/>
    </xf>
    <xf numFmtId="0" fontId="17" fillId="0" borderId="0" xfId="67" applyFont="1" applyProtection="1">
      <alignment/>
      <protection/>
    </xf>
    <xf numFmtId="0" fontId="17" fillId="0" borderId="0" xfId="67" applyFont="1" applyProtection="1">
      <alignment/>
      <protection locked="0"/>
    </xf>
    <xf numFmtId="0" fontId="24" fillId="22" borderId="37" xfId="0" applyFont="1" applyFill="1" applyBorder="1" applyAlignment="1">
      <alignment horizontal="center" vertical="top" wrapText="1"/>
    </xf>
    <xf numFmtId="0" fontId="24" fillId="22" borderId="43" xfId="0" applyFont="1" applyFill="1" applyBorder="1" applyAlignment="1">
      <alignment horizontal="center" vertical="top" wrapText="1"/>
    </xf>
    <xf numFmtId="0" fontId="23" fillId="0" borderId="54" xfId="0" applyFont="1" applyBorder="1" applyAlignment="1">
      <alignment horizontal="center" vertical="center" wrapText="1"/>
    </xf>
    <xf numFmtId="0" fontId="23" fillId="0" borderId="33" xfId="0" applyFont="1" applyBorder="1" applyAlignment="1">
      <alignment vertical="top" wrapText="1"/>
    </xf>
    <xf numFmtId="0" fontId="23" fillId="0" borderId="34" xfId="0" applyFont="1" applyBorder="1" applyAlignment="1">
      <alignment horizontal="center" vertical="center" wrapText="1"/>
    </xf>
    <xf numFmtId="0" fontId="23" fillId="0" borderId="36" xfId="0" applyFont="1" applyBorder="1" applyAlignment="1" quotePrefix="1">
      <alignment vertical="top" wrapText="1"/>
    </xf>
    <xf numFmtId="49" fontId="23" fillId="0" borderId="36" xfId="0" applyNumberFormat="1" applyFont="1" applyBorder="1" applyAlignment="1">
      <alignment vertical="top" wrapText="1"/>
    </xf>
    <xf numFmtId="0" fontId="23" fillId="0" borderId="34" xfId="0" applyFont="1" applyBorder="1" applyAlignment="1">
      <alignment wrapText="1"/>
    </xf>
    <xf numFmtId="0" fontId="23" fillId="0" borderId="74" xfId="0" applyFont="1" applyBorder="1" applyAlignment="1">
      <alignment horizontal="center" wrapText="1"/>
    </xf>
    <xf numFmtId="0" fontId="23" fillId="0" borderId="63" xfId="0" applyFont="1" applyBorder="1" applyAlignment="1">
      <alignment vertical="top" wrapText="1"/>
    </xf>
    <xf numFmtId="0" fontId="23" fillId="0" borderId="75" xfId="0" applyFont="1" applyBorder="1" applyAlignment="1">
      <alignment horizontal="center" wrapText="1"/>
    </xf>
    <xf numFmtId="0" fontId="23" fillId="0" borderId="76" xfId="0" applyFont="1" applyBorder="1" applyAlignment="1">
      <alignment vertical="top" wrapText="1"/>
    </xf>
    <xf numFmtId="0" fontId="23" fillId="0" borderId="43" xfId="0" applyFont="1" applyBorder="1" applyAlignment="1">
      <alignment vertical="top" wrapText="1"/>
    </xf>
    <xf numFmtId="0" fontId="24" fillId="0" borderId="77" xfId="0" applyFont="1" applyBorder="1" applyAlignment="1">
      <alignment vertical="top" wrapText="1"/>
    </xf>
    <xf numFmtId="167" fontId="17" fillId="0" borderId="0" xfId="62" applyNumberFormat="1" applyAlignment="1">
      <alignment vertical="center" wrapText="1"/>
      <protection/>
    </xf>
    <xf numFmtId="167" fontId="55" fillId="0" borderId="0" xfId="62" applyNumberFormat="1" applyFont="1" applyAlignment="1">
      <alignment vertical="center" wrapText="1"/>
      <protection/>
    </xf>
    <xf numFmtId="167" fontId="17" fillId="0" borderId="0" xfId="62" applyNumberFormat="1" applyFont="1" applyAlignment="1">
      <alignment vertical="center" wrapText="1"/>
      <protection/>
    </xf>
    <xf numFmtId="167" fontId="31" fillId="0" borderId="0" xfId="62" applyNumberFormat="1" applyFont="1" applyAlignment="1">
      <alignment horizontal="right" vertical="center"/>
      <protection/>
    </xf>
    <xf numFmtId="167" fontId="27" fillId="22" borderId="47" xfId="62" applyNumberFormat="1" applyFont="1" applyFill="1" applyBorder="1" applyAlignment="1">
      <alignment horizontal="center" vertical="center" wrapText="1"/>
      <protection/>
    </xf>
    <xf numFmtId="167" fontId="24" fillId="22" borderId="48" xfId="62" applyNumberFormat="1" applyFont="1" applyFill="1" applyBorder="1" applyAlignment="1">
      <alignment horizontal="center" vertical="center" wrapText="1"/>
      <protection/>
    </xf>
    <xf numFmtId="167" fontId="32" fillId="0" borderId="0" xfId="62" applyNumberFormat="1" applyFont="1" applyAlignment="1">
      <alignment horizontal="center" vertical="center" wrapText="1"/>
      <protection/>
    </xf>
    <xf numFmtId="167" fontId="23" fillId="0" borderId="78" xfId="62" applyNumberFormat="1" applyFont="1" applyBorder="1" applyAlignment="1">
      <alignment horizontal="left" vertical="center" wrapText="1"/>
      <protection/>
    </xf>
    <xf numFmtId="167" fontId="23" fillId="0" borderId="79" xfId="62" applyNumberFormat="1" applyFont="1" applyBorder="1" applyAlignment="1" applyProtection="1">
      <alignment horizontal="right" vertical="center" wrapText="1"/>
      <protection locked="0"/>
    </xf>
    <xf numFmtId="167" fontId="23" fillId="0" borderId="16" xfId="62" applyNumberFormat="1" applyFont="1" applyBorder="1" applyAlignment="1">
      <alignment vertical="center" wrapText="1"/>
      <protection/>
    </xf>
    <xf numFmtId="167" fontId="23" fillId="0" borderId="10" xfId="62" applyNumberFormat="1" applyFont="1" applyBorder="1" applyAlignment="1" applyProtection="1">
      <alignment horizontal="right" vertical="center" wrapText="1"/>
      <protection locked="0"/>
    </xf>
    <xf numFmtId="167" fontId="23" fillId="0" borderId="15" xfId="62" applyNumberFormat="1" applyFont="1" applyBorder="1" applyAlignment="1">
      <alignment horizontal="left" vertical="center" wrapText="1"/>
      <protection/>
    </xf>
    <xf numFmtId="167" fontId="34" fillId="0" borderId="0" xfId="62" applyNumberFormat="1" applyFont="1" applyAlignment="1">
      <alignment horizontal="centerContinuous" vertical="center" wrapText="1"/>
      <protection/>
    </xf>
    <xf numFmtId="167" fontId="23" fillId="0" borderId="15" xfId="62" applyNumberFormat="1" applyFont="1" applyBorder="1" applyAlignment="1" applyProtection="1">
      <alignment horizontal="left" vertical="center" wrapText="1"/>
      <protection locked="0"/>
    </xf>
    <xf numFmtId="167" fontId="17" fillId="0" borderId="10" xfId="62" applyNumberFormat="1" applyBorder="1" applyAlignment="1">
      <alignment vertical="center" wrapText="1"/>
      <protection/>
    </xf>
    <xf numFmtId="167" fontId="23" fillId="0" borderId="10" xfId="62" applyNumberFormat="1" applyFont="1" applyBorder="1" applyAlignment="1" applyProtection="1">
      <alignment horizontal="left" vertical="center" wrapText="1"/>
      <protection locked="0"/>
    </xf>
    <xf numFmtId="167" fontId="23" fillId="0" borderId="10" xfId="62" applyNumberFormat="1" applyFont="1" applyBorder="1" applyAlignment="1" applyProtection="1">
      <alignment horizontal="center" vertical="center" wrapText="1"/>
      <protection locked="0"/>
    </xf>
    <xf numFmtId="167" fontId="23" fillId="0" borderId="16" xfId="62" applyNumberFormat="1" applyFont="1" applyBorder="1" applyAlignment="1" applyProtection="1">
      <alignment vertical="center" wrapText="1"/>
      <protection locked="0"/>
    </xf>
    <xf numFmtId="167" fontId="23" fillId="0" borderId="55" xfId="62" applyNumberFormat="1" applyFont="1" applyBorder="1" applyAlignment="1" applyProtection="1">
      <alignment horizontal="left" vertical="center" wrapText="1"/>
      <protection locked="0"/>
    </xf>
    <xf numFmtId="167" fontId="23" fillId="0" borderId="46" xfId="62" applyNumberFormat="1" applyFont="1" applyBorder="1" applyAlignment="1" applyProtection="1">
      <alignment horizontal="center" vertical="center" wrapText="1"/>
      <protection locked="0"/>
    </xf>
    <xf numFmtId="167" fontId="23" fillId="0" borderId="80" xfId="62" applyNumberFormat="1" applyFont="1" applyBorder="1" applyAlignment="1" applyProtection="1">
      <alignment vertical="center" wrapText="1"/>
      <protection locked="0"/>
    </xf>
    <xf numFmtId="167" fontId="23" fillId="0" borderId="18" xfId="62" applyNumberFormat="1" applyFont="1" applyBorder="1" applyAlignment="1" applyProtection="1">
      <alignment horizontal="center" vertical="center" wrapText="1"/>
      <protection locked="0"/>
    </xf>
    <xf numFmtId="167" fontId="24" fillId="0" borderId="78" xfId="62" applyNumberFormat="1" applyFont="1" applyBorder="1" applyAlignment="1">
      <alignment horizontal="left" vertical="center" wrapText="1"/>
      <protection/>
    </xf>
    <xf numFmtId="167" fontId="24" fillId="0" borderId="79" xfId="62" applyNumberFormat="1" applyFont="1" applyBorder="1" applyAlignment="1">
      <alignment vertical="center" wrapText="1"/>
      <protection/>
    </xf>
    <xf numFmtId="167" fontId="38" fillId="0" borderId="55" xfId="62" applyNumberFormat="1" applyFont="1" applyBorder="1" applyAlignment="1">
      <alignment horizontal="left" vertical="center" wrapText="1"/>
      <protection/>
    </xf>
    <xf numFmtId="167" fontId="23" fillId="0" borderId="46" xfId="62" applyNumberFormat="1" applyFont="1" applyBorder="1" applyAlignment="1" applyProtection="1">
      <alignment horizontal="center" vertical="center" wrapText="1"/>
      <protection/>
    </xf>
    <xf numFmtId="167" fontId="38" fillId="0" borderId="46" xfId="62" applyNumberFormat="1" applyFont="1" applyBorder="1" applyAlignment="1">
      <alignment vertical="center" wrapText="1"/>
      <protection/>
    </xf>
    <xf numFmtId="167" fontId="17" fillId="0" borderId="0" xfId="62" applyNumberFormat="1" applyFont="1" applyAlignment="1">
      <alignment horizontal="center" vertical="center" wrapText="1"/>
      <protection/>
    </xf>
    <xf numFmtId="167" fontId="17" fillId="0" borderId="0" xfId="62" applyNumberFormat="1" applyAlignment="1">
      <alignment horizontal="center" vertical="center" wrapText="1"/>
      <protection/>
    </xf>
    <xf numFmtId="167" fontId="17" fillId="0" borderId="0" xfId="63" applyNumberFormat="1" applyAlignment="1">
      <alignment vertical="center" wrapText="1"/>
      <protection/>
    </xf>
    <xf numFmtId="167" fontId="27" fillId="0" borderId="0" xfId="63" applyNumberFormat="1" applyFont="1" applyAlignment="1">
      <alignment vertical="center" wrapText="1"/>
      <protection/>
    </xf>
    <xf numFmtId="167" fontId="31" fillId="0" borderId="0" xfId="63" applyNumberFormat="1" applyFont="1" applyAlignment="1">
      <alignment horizontal="right" vertical="center"/>
      <protection/>
    </xf>
    <xf numFmtId="167" fontId="27" fillId="22" borderId="47" xfId="63" applyNumberFormat="1" applyFont="1" applyFill="1" applyBorder="1" applyAlignment="1">
      <alignment horizontal="center" vertical="center" wrapText="1"/>
      <protection/>
    </xf>
    <xf numFmtId="167" fontId="24" fillId="22" borderId="48" xfId="63" applyNumberFormat="1" applyFont="1" applyFill="1" applyBorder="1" applyAlignment="1">
      <alignment horizontal="center" vertical="center" wrapText="1"/>
      <protection/>
    </xf>
    <xf numFmtId="167" fontId="32" fillId="0" borderId="0" xfId="63" applyNumberFormat="1" applyFont="1" applyAlignment="1">
      <alignment horizontal="center" vertical="center" wrapText="1"/>
      <protection/>
    </xf>
    <xf numFmtId="167" fontId="23" fillId="0" borderId="78" xfId="63" applyNumberFormat="1" applyFont="1" applyBorder="1" applyAlignment="1">
      <alignment horizontal="left" vertical="center" wrapText="1"/>
      <protection/>
    </xf>
    <xf numFmtId="167" fontId="23" fillId="0" borderId="15" xfId="63" applyNumberFormat="1" applyFont="1" applyBorder="1" applyAlignment="1">
      <alignment vertical="center" wrapText="1"/>
      <protection/>
    </xf>
    <xf numFmtId="167" fontId="23" fillId="0" borderId="10" xfId="63" applyNumberFormat="1" applyFont="1" applyBorder="1" applyAlignment="1" applyProtection="1">
      <alignment horizontal="right" vertical="center" wrapText="1"/>
      <protection locked="0"/>
    </xf>
    <xf numFmtId="167" fontId="23" fillId="0" borderId="15" xfId="63" applyNumberFormat="1" applyFont="1" applyBorder="1" applyAlignment="1">
      <alignment horizontal="left" vertical="center" wrapText="1"/>
      <protection/>
    </xf>
    <xf numFmtId="167" fontId="34" fillId="0" borderId="0" xfId="63" applyNumberFormat="1" applyFont="1" applyAlignment="1">
      <alignment horizontal="centerContinuous" vertical="center" wrapText="1"/>
      <protection/>
    </xf>
    <xf numFmtId="167" fontId="23" fillId="0" borderId="15" xfId="63" applyNumberFormat="1" applyFont="1" applyBorder="1" applyAlignment="1" applyProtection="1">
      <alignment vertical="center" wrapText="1"/>
      <protection locked="0"/>
    </xf>
    <xf numFmtId="167" fontId="23" fillId="0" borderId="15" xfId="63" applyNumberFormat="1" applyFont="1" applyBorder="1" applyAlignment="1" applyProtection="1">
      <alignment horizontal="left" vertical="center" wrapText="1"/>
      <protection locked="0"/>
    </xf>
    <xf numFmtId="167" fontId="17" fillId="0" borderId="0" xfId="63" applyNumberFormat="1" applyFont="1" applyAlignment="1">
      <alignment vertical="center" wrapText="1"/>
      <protection/>
    </xf>
    <xf numFmtId="167" fontId="23" fillId="0" borderId="10" xfId="63" applyNumberFormat="1" applyFont="1" applyBorder="1" applyAlignment="1" applyProtection="1">
      <alignment horizontal="center" vertical="center" wrapText="1"/>
      <protection locked="0"/>
    </xf>
    <xf numFmtId="167" fontId="23" fillId="0" borderId="55" xfId="63" applyNumberFormat="1" applyFont="1" applyBorder="1" applyAlignment="1" applyProtection="1">
      <alignment horizontal="left" vertical="center" wrapText="1"/>
      <protection locked="0"/>
    </xf>
    <xf numFmtId="167" fontId="24" fillId="0" borderId="47" xfId="63" applyNumberFormat="1" applyFont="1" applyBorder="1" applyAlignment="1">
      <alignment horizontal="left" vertical="center" wrapText="1"/>
      <protection/>
    </xf>
    <xf numFmtId="167" fontId="38" fillId="0" borderId="81" xfId="63" applyNumberFormat="1" applyFont="1" applyBorder="1" applyAlignment="1">
      <alignment horizontal="left" vertical="center" wrapText="1"/>
      <protection/>
    </xf>
    <xf numFmtId="167" fontId="38" fillId="0" borderId="55" xfId="63" applyNumberFormat="1" applyFont="1" applyBorder="1" applyAlignment="1">
      <alignment vertical="center" wrapText="1"/>
      <protection/>
    </xf>
    <xf numFmtId="167" fontId="23" fillId="0" borderId="46" xfId="63" applyNumberFormat="1" applyFont="1" applyBorder="1" applyAlignment="1" applyProtection="1">
      <alignment horizontal="center" vertical="center" wrapText="1"/>
      <protection/>
    </xf>
    <xf numFmtId="167" fontId="17" fillId="0" borderId="0" xfId="63" applyNumberFormat="1" applyFont="1" applyAlignment="1">
      <alignment horizontal="center" vertical="center" wrapText="1"/>
      <protection/>
    </xf>
    <xf numFmtId="167" fontId="17" fillId="0" borderId="0" xfId="63" applyNumberFormat="1" applyAlignment="1">
      <alignment horizontal="center" vertical="center" wrapText="1"/>
      <protection/>
    </xf>
    <xf numFmtId="0" fontId="23" fillId="0" borderId="18" xfId="0" applyFont="1" applyBorder="1" applyAlignment="1">
      <alignment horizontal="left" vertical="center" wrapText="1"/>
    </xf>
    <xf numFmtId="0" fontId="57" fillId="0" borderId="0" xfId="56" applyFont="1">
      <alignment/>
      <protection/>
    </xf>
    <xf numFmtId="49" fontId="57" fillId="0" borderId="0" xfId="56" applyNumberFormat="1" applyFont="1">
      <alignment/>
      <protection/>
    </xf>
    <xf numFmtId="3" fontId="57" fillId="0" borderId="10" xfId="56" applyNumberFormat="1" applyFont="1" applyBorder="1">
      <alignment/>
      <protection/>
    </xf>
    <xf numFmtId="3" fontId="57" fillId="0" borderId="79" xfId="56" applyNumberFormat="1" applyFont="1" applyBorder="1">
      <alignment/>
      <protection/>
    </xf>
    <xf numFmtId="3" fontId="57" fillId="0" borderId="82" xfId="56" applyNumberFormat="1" applyFont="1" applyBorder="1">
      <alignment/>
      <protection/>
    </xf>
    <xf numFmtId="3" fontId="57" fillId="0" borderId="62" xfId="56" applyNumberFormat="1" applyFont="1" applyBorder="1">
      <alignment/>
      <protection/>
    </xf>
    <xf numFmtId="0" fontId="57" fillId="0" borderId="0" xfId="56" applyFont="1" applyAlignment="1">
      <alignment vertical="center"/>
      <protection/>
    </xf>
    <xf numFmtId="3" fontId="57" fillId="0" borderId="46" xfId="56" applyNumberFormat="1" applyFont="1" applyBorder="1" applyAlignment="1">
      <alignment vertical="center"/>
      <protection/>
    </xf>
    <xf numFmtId="3" fontId="57" fillId="0" borderId="83" xfId="56" applyNumberFormat="1" applyFont="1" applyBorder="1" applyAlignment="1">
      <alignment vertical="center"/>
      <protection/>
    </xf>
    <xf numFmtId="3" fontId="57" fillId="0" borderId="48" xfId="56" applyNumberFormat="1" applyFont="1" applyBorder="1" applyAlignment="1">
      <alignment vertical="center"/>
      <protection/>
    </xf>
    <xf numFmtId="3" fontId="57" fillId="0" borderId="56" xfId="56" applyNumberFormat="1" applyFont="1" applyBorder="1" applyAlignment="1">
      <alignment vertical="center"/>
      <protection/>
    </xf>
    <xf numFmtId="3" fontId="57" fillId="0" borderId="46" xfId="56" applyNumberFormat="1" applyFont="1" applyBorder="1">
      <alignment/>
      <protection/>
    </xf>
    <xf numFmtId="3" fontId="57" fillId="0" borderId="83" xfId="56" applyNumberFormat="1" applyFont="1" applyBorder="1">
      <alignment/>
      <protection/>
    </xf>
    <xf numFmtId="0" fontId="57" fillId="0" borderId="0" xfId="56" applyFont="1" applyBorder="1" applyAlignment="1">
      <alignment horizontal="left"/>
      <protection/>
    </xf>
    <xf numFmtId="0" fontId="57" fillId="0" borderId="0" xfId="56" applyFont="1" applyBorder="1">
      <alignment/>
      <protection/>
    </xf>
    <xf numFmtId="3" fontId="23" fillId="0" borderId="0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3" fontId="23" fillId="0" borderId="34" xfId="0" applyNumberFormat="1" applyFont="1" applyFill="1" applyBorder="1" applyAlignment="1">
      <alignment horizontal="right" vertical="top" wrapText="1"/>
    </xf>
    <xf numFmtId="0" fontId="24" fillId="0" borderId="10" xfId="0" applyFont="1" applyBorder="1" applyAlignment="1">
      <alignment vertical="top" wrapText="1"/>
    </xf>
    <xf numFmtId="0" fontId="24" fillId="22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3" fontId="23" fillId="0" borderId="10" xfId="0" applyNumberFormat="1" applyFont="1" applyBorder="1" applyAlignment="1">
      <alignment horizontal="right" wrapText="1"/>
    </xf>
    <xf numFmtId="3" fontId="24" fillId="0" borderId="10" xfId="0" applyNumberFormat="1" applyFont="1" applyBorder="1" applyAlignment="1">
      <alignment horizontal="right" vertical="top" wrapText="1"/>
    </xf>
    <xf numFmtId="49" fontId="23" fillId="0" borderId="10" xfId="0" applyNumberFormat="1" applyFont="1" applyBorder="1" applyAlignment="1">
      <alignment vertical="top" wrapText="1"/>
    </xf>
    <xf numFmtId="49" fontId="23" fillId="0" borderId="10" xfId="0" applyNumberFormat="1" applyFont="1" applyBorder="1" applyAlignment="1" quotePrefix="1">
      <alignment vertical="top" wrapText="1"/>
    </xf>
    <xf numFmtId="0" fontId="25" fillId="0" borderId="0" xfId="58" applyFont="1" applyFill="1" applyAlignment="1" applyProtection="1">
      <alignment wrapText="1"/>
      <protection/>
    </xf>
    <xf numFmtId="0" fontId="25" fillId="0" borderId="0" xfId="58" applyFont="1" applyFill="1" applyProtection="1">
      <alignment/>
      <protection/>
    </xf>
    <xf numFmtId="0" fontId="25" fillId="0" borderId="10" xfId="58" applyFont="1" applyFill="1" applyBorder="1" applyProtection="1">
      <alignment/>
      <protection/>
    </xf>
    <xf numFmtId="0" fontId="25" fillId="0" borderId="11" xfId="58" applyFont="1" applyFill="1" applyBorder="1" applyAlignment="1" applyProtection="1">
      <alignment/>
      <protection/>
    </xf>
    <xf numFmtId="0" fontId="55" fillId="0" borderId="11" xfId="58" applyFont="1" applyFill="1" applyBorder="1" applyAlignment="1" applyProtection="1">
      <alignment/>
      <protection/>
    </xf>
    <xf numFmtId="3" fontId="25" fillId="0" borderId="10" xfId="58" applyNumberFormat="1" applyFont="1" applyFill="1" applyBorder="1" applyAlignment="1" applyProtection="1">
      <alignment/>
      <protection/>
    </xf>
    <xf numFmtId="0" fontId="25" fillId="0" borderId="10" xfId="58" applyFont="1" applyFill="1" applyBorder="1" applyAlignment="1" applyProtection="1">
      <alignment/>
      <protection/>
    </xf>
    <xf numFmtId="3" fontId="25" fillId="0" borderId="10" xfId="58" applyNumberFormat="1" applyFont="1" applyFill="1" applyBorder="1" applyProtection="1">
      <alignment/>
      <protection/>
    </xf>
    <xf numFmtId="0" fontId="55" fillId="0" borderId="10" xfId="58" applyFont="1" applyFill="1" applyBorder="1" applyAlignment="1" applyProtection="1">
      <alignment/>
      <protection/>
    </xf>
    <xf numFmtId="3" fontId="27" fillId="0" borderId="10" xfId="58" applyNumberFormat="1" applyFont="1" applyFill="1" applyBorder="1" applyAlignment="1" applyProtection="1">
      <alignment horizontal="right" vertical="center"/>
      <protection/>
    </xf>
    <xf numFmtId="0" fontId="27" fillId="0" borderId="0" xfId="58" applyFont="1" applyFill="1" applyAlignment="1" applyProtection="1">
      <alignment horizontal="left" vertical="center"/>
      <protection/>
    </xf>
    <xf numFmtId="3" fontId="25" fillId="0" borderId="10" xfId="58" applyNumberFormat="1" applyFont="1" applyFill="1" applyBorder="1" applyProtection="1">
      <alignment/>
      <protection locked="0"/>
    </xf>
    <xf numFmtId="3" fontId="27" fillId="0" borderId="10" xfId="58" applyNumberFormat="1" applyFont="1" applyFill="1" applyBorder="1" applyAlignment="1" applyProtection="1">
      <alignment vertical="center"/>
      <protection locked="0"/>
    </xf>
    <xf numFmtId="0" fontId="27" fillId="0" borderId="0" xfId="58" applyFont="1" applyFill="1" applyProtection="1">
      <alignment/>
      <protection/>
    </xf>
    <xf numFmtId="0" fontId="55" fillId="0" borderId="10" xfId="58" applyFont="1" applyFill="1" applyBorder="1" applyProtection="1">
      <alignment/>
      <protection/>
    </xf>
    <xf numFmtId="3" fontId="27" fillId="0" borderId="10" xfId="58" applyNumberFormat="1" applyFont="1" applyFill="1" applyBorder="1" applyAlignment="1" applyProtection="1">
      <alignment vertical="center"/>
      <protection/>
    </xf>
    <xf numFmtId="3" fontId="27" fillId="0" borderId="10" xfId="58" applyNumberFormat="1" applyFont="1" applyFill="1" applyBorder="1" applyProtection="1">
      <alignment/>
      <protection/>
    </xf>
    <xf numFmtId="3" fontId="25" fillId="0" borderId="0" xfId="58" applyNumberFormat="1" applyFont="1" applyFill="1" applyProtection="1">
      <alignment/>
      <protection/>
    </xf>
    <xf numFmtId="0" fontId="23" fillId="0" borderId="19" xfId="0" applyFont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left" vertical="top" wrapText="1"/>
    </xf>
    <xf numFmtId="0" fontId="52" fillId="0" borderId="0" xfId="0" applyFont="1" applyAlignment="1">
      <alignment/>
    </xf>
    <xf numFmtId="3" fontId="24" fillId="0" borderId="17" xfId="0" applyNumberFormat="1" applyFont="1" applyBorder="1" applyAlignment="1">
      <alignment horizontal="right" vertical="top" wrapText="1"/>
    </xf>
    <xf numFmtId="3" fontId="24" fillId="0" borderId="84" xfId="0" applyNumberFormat="1" applyFont="1" applyBorder="1" applyAlignment="1">
      <alignment horizontal="right" wrapText="1"/>
    </xf>
    <xf numFmtId="167" fontId="33" fillId="0" borderId="83" xfId="65" applyNumberFormat="1" applyFont="1" applyBorder="1" applyAlignment="1">
      <alignment horizontal="center" vertical="center" wrapText="1"/>
      <protection/>
    </xf>
    <xf numFmtId="167" fontId="17" fillId="0" borderId="60" xfId="65" applyNumberFormat="1" applyFont="1" applyBorder="1" applyAlignment="1" applyProtection="1">
      <alignment vertical="center" wrapText="1"/>
      <protection locked="0"/>
    </xf>
    <xf numFmtId="167" fontId="17" fillId="0" borderId="62" xfId="65" applyNumberFormat="1" applyFont="1" applyBorder="1" applyAlignment="1" applyProtection="1">
      <alignment vertical="center" wrapText="1"/>
      <protection locked="0"/>
    </xf>
    <xf numFmtId="167" fontId="17" fillId="0" borderId="61" xfId="65" applyNumberFormat="1" applyFont="1" applyBorder="1" applyAlignment="1" applyProtection="1">
      <alignment vertical="center" wrapText="1"/>
      <protection locked="0"/>
    </xf>
    <xf numFmtId="167" fontId="17" fillId="0" borderId="79" xfId="65" applyNumberFormat="1" applyFont="1" applyBorder="1" applyAlignment="1" applyProtection="1">
      <alignment vertical="center" wrapText="1"/>
      <protection locked="0"/>
    </xf>
    <xf numFmtId="167" fontId="17" fillId="0" borderId="79" xfId="65" applyNumberFormat="1" applyBorder="1" applyAlignment="1">
      <alignment vertical="center" wrapText="1"/>
      <protection/>
    </xf>
    <xf numFmtId="167" fontId="17" fillId="0" borderId="10" xfId="65" applyNumberFormat="1" applyBorder="1" applyAlignment="1">
      <alignment vertical="center" wrapText="1"/>
      <protection/>
    </xf>
    <xf numFmtId="167" fontId="17" fillId="0" borderId="56" xfId="65" applyNumberFormat="1" applyFont="1" applyBorder="1" applyAlignment="1">
      <alignment vertical="center" wrapText="1"/>
      <protection/>
    </xf>
    <xf numFmtId="0" fontId="23" fillId="0" borderId="0" xfId="0" applyFont="1" applyBorder="1" applyAlignment="1">
      <alignment horizontal="center"/>
    </xf>
    <xf numFmtId="3" fontId="24" fillId="0" borderId="85" xfId="0" applyNumberFormat="1" applyFont="1" applyBorder="1" applyAlignment="1">
      <alignment horizontal="right" wrapText="1"/>
    </xf>
    <xf numFmtId="0" fontId="23" fillId="0" borderId="10" xfId="0" applyFont="1" applyFill="1" applyBorder="1" applyAlignment="1">
      <alignment vertical="center" wrapText="1"/>
    </xf>
    <xf numFmtId="176" fontId="23" fillId="0" borderId="10" xfId="0" applyNumberFormat="1" applyFont="1" applyFill="1" applyBorder="1" applyAlignment="1">
      <alignment horizontal="right" vertical="center" wrapText="1"/>
    </xf>
    <xf numFmtId="3" fontId="23" fillId="0" borderId="86" xfId="0" applyNumberFormat="1" applyFont="1" applyFill="1" applyBorder="1" applyAlignment="1">
      <alignment horizontal="right" vertical="top" wrapText="1"/>
    </xf>
    <xf numFmtId="0" fontId="41" fillId="0" borderId="0" xfId="0" applyFont="1" applyFill="1" applyBorder="1" applyAlignment="1">
      <alignment horizontal="left"/>
    </xf>
    <xf numFmtId="0" fontId="23" fillId="0" borderId="19" xfId="0" applyFont="1" applyFill="1" applyBorder="1" applyAlignment="1">
      <alignment horizontal="center" vertical="center" wrapText="1"/>
    </xf>
    <xf numFmtId="0" fontId="23" fillId="0" borderId="57" xfId="0" applyFont="1" applyFill="1" applyBorder="1" applyAlignment="1">
      <alignment vertical="center" wrapText="1"/>
    </xf>
    <xf numFmtId="0" fontId="23" fillId="0" borderId="58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3" fontId="23" fillId="0" borderId="10" xfId="0" applyNumberFormat="1" applyFont="1" applyBorder="1" applyAlignment="1">
      <alignment horizontal="right" vertical="center"/>
    </xf>
    <xf numFmtId="0" fontId="23" fillId="0" borderId="10" xfId="0" applyFont="1" applyFill="1" applyBorder="1" applyAlignment="1">
      <alignment vertical="center" wrapText="1"/>
    </xf>
    <xf numFmtId="3" fontId="23" fillId="0" borderId="10" xfId="0" applyNumberFormat="1" applyFont="1" applyFill="1" applyBorder="1" applyAlignment="1">
      <alignment vertical="center" wrapText="1"/>
    </xf>
    <xf numFmtId="3" fontId="23" fillId="0" borderId="10" xfId="0" applyNumberFormat="1" applyFont="1" applyFill="1" applyBorder="1" applyAlignment="1">
      <alignment vertical="center" wrapText="1"/>
    </xf>
    <xf numFmtId="3" fontId="23" fillId="0" borderId="18" xfId="0" applyNumberFormat="1" applyFont="1" applyFill="1" applyBorder="1" applyAlignment="1">
      <alignment vertical="center" wrapText="1"/>
    </xf>
    <xf numFmtId="3" fontId="23" fillId="0" borderId="18" xfId="0" applyNumberFormat="1" applyFont="1" applyFill="1" applyBorder="1" applyAlignment="1">
      <alignment vertical="center" wrapText="1"/>
    </xf>
    <xf numFmtId="10" fontId="23" fillId="0" borderId="63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3" fontId="23" fillId="0" borderId="10" xfId="0" applyNumberFormat="1" applyFont="1" applyBorder="1" applyAlignment="1">
      <alignment horizontal="right" vertical="center" wrapText="1"/>
    </xf>
    <xf numFmtId="3" fontId="23" fillId="0" borderId="10" xfId="0" applyNumberFormat="1" applyFont="1" applyFill="1" applyBorder="1" applyAlignment="1">
      <alignment horizontal="right" vertical="center" wrapText="1"/>
    </xf>
    <xf numFmtId="3" fontId="23" fillId="0" borderId="1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left" vertical="center" wrapText="1"/>
    </xf>
    <xf numFmtId="0" fontId="46" fillId="0" borderId="0" xfId="0" applyFont="1" applyAlignment="1">
      <alignment vertical="center"/>
    </xf>
    <xf numFmtId="3" fontId="46" fillId="0" borderId="0" xfId="0" applyNumberFormat="1" applyFont="1" applyAlignment="1">
      <alignment vertical="center"/>
    </xf>
    <xf numFmtId="3" fontId="46" fillId="0" borderId="0" xfId="0" applyNumberFormat="1" applyFont="1" applyBorder="1" applyAlignment="1">
      <alignment horizontal="right" vertical="center" wrapText="1"/>
    </xf>
    <xf numFmtId="10" fontId="46" fillId="0" borderId="0" xfId="0" applyNumberFormat="1" applyFont="1" applyBorder="1" applyAlignment="1">
      <alignment horizontal="center" vertical="center" wrapText="1"/>
    </xf>
    <xf numFmtId="9" fontId="47" fillId="0" borderId="0" xfId="0" applyNumberFormat="1" applyFont="1" applyAlignment="1">
      <alignment vertical="center"/>
    </xf>
    <xf numFmtId="3" fontId="45" fillId="0" borderId="0" xfId="0" applyNumberFormat="1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10" fontId="49" fillId="0" borderId="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/>
    </xf>
    <xf numFmtId="176" fontId="23" fillId="0" borderId="10" xfId="0" applyNumberFormat="1" applyFont="1" applyFill="1" applyBorder="1" applyAlignment="1">
      <alignment horizontal="right" vertical="center" wrapText="1"/>
    </xf>
    <xf numFmtId="3" fontId="23" fillId="0" borderId="10" xfId="0" applyNumberFormat="1" applyFont="1" applyFill="1" applyBorder="1" applyAlignment="1">
      <alignment/>
    </xf>
    <xf numFmtId="0" fontId="24" fillId="0" borderId="11" xfId="58" applyFont="1" applyFill="1" applyBorder="1" applyAlignment="1" applyProtection="1">
      <alignment/>
      <protection/>
    </xf>
    <xf numFmtId="0" fontId="23" fillId="0" borderId="87" xfId="0" applyFont="1" applyBorder="1" applyAlignment="1">
      <alignment horizontal="center" vertical="center" wrapText="1"/>
    </xf>
    <xf numFmtId="3" fontId="24" fillId="0" borderId="77" xfId="0" applyNumberFormat="1" applyFont="1" applyBorder="1" applyAlignment="1">
      <alignment vertical="top" wrapText="1"/>
    </xf>
    <xf numFmtId="0" fontId="27" fillId="0" borderId="11" xfId="58" applyFont="1" applyFill="1" applyBorder="1" applyAlignment="1" applyProtection="1">
      <alignment/>
      <protection/>
    </xf>
    <xf numFmtId="0" fontId="23" fillId="0" borderId="88" xfId="0" applyFont="1" applyBorder="1" applyAlignment="1">
      <alignment horizontal="center" vertical="center" wrapText="1"/>
    </xf>
    <xf numFmtId="3" fontId="23" fillId="0" borderId="0" xfId="58" applyNumberFormat="1" applyFont="1" applyFill="1" applyProtection="1">
      <alignment/>
      <protection/>
    </xf>
    <xf numFmtId="0" fontId="24" fillId="0" borderId="10" xfId="58" applyFont="1" applyFill="1" applyBorder="1" applyAlignment="1" applyProtection="1">
      <alignment/>
      <protection/>
    </xf>
    <xf numFmtId="3" fontId="24" fillId="0" borderId="10" xfId="58" applyNumberFormat="1" applyFont="1" applyFill="1" applyBorder="1" applyAlignment="1" applyProtection="1">
      <alignment/>
      <protection/>
    </xf>
    <xf numFmtId="0" fontId="24" fillId="0" borderId="10" xfId="58" applyFont="1" applyFill="1" applyBorder="1" applyProtection="1">
      <alignment/>
      <protection/>
    </xf>
    <xf numFmtId="0" fontId="27" fillId="0" borderId="0" xfId="58" applyFont="1" applyFill="1" applyAlignment="1" applyProtection="1">
      <alignment wrapText="1"/>
      <protection/>
    </xf>
    <xf numFmtId="0" fontId="27" fillId="0" borderId="10" xfId="58" applyFont="1" applyFill="1" applyBorder="1" applyAlignment="1" applyProtection="1">
      <alignment/>
      <protection/>
    </xf>
    <xf numFmtId="3" fontId="27" fillId="0" borderId="10" xfId="58" applyNumberFormat="1" applyFont="1" applyFill="1" applyBorder="1" applyAlignment="1" applyProtection="1">
      <alignment/>
      <protection/>
    </xf>
    <xf numFmtId="3" fontId="27" fillId="0" borderId="10" xfId="58" applyNumberFormat="1" applyFont="1" applyFill="1" applyBorder="1" applyAlignment="1" applyProtection="1">
      <alignment/>
      <protection locked="0"/>
    </xf>
    <xf numFmtId="0" fontId="23" fillId="0" borderId="89" xfId="0" applyFont="1" applyBorder="1" applyAlignment="1">
      <alignment wrapText="1"/>
    </xf>
    <xf numFmtId="0" fontId="24" fillId="0" borderId="90" xfId="0" applyFont="1" applyBorder="1" applyAlignment="1">
      <alignment vertical="top" wrapText="1"/>
    </xf>
    <xf numFmtId="3" fontId="24" fillId="0" borderId="90" xfId="0" applyNumberFormat="1" applyFont="1" applyBorder="1" applyAlignment="1">
      <alignment horizontal="right" wrapText="1"/>
    </xf>
    <xf numFmtId="3" fontId="24" fillId="0" borderId="91" xfId="0" applyNumberFormat="1" applyFont="1" applyBorder="1" applyAlignment="1">
      <alignment horizontal="right" wrapText="1"/>
    </xf>
    <xf numFmtId="0" fontId="23" fillId="0" borderId="66" xfId="0" applyFont="1" applyBorder="1" applyAlignment="1">
      <alignment wrapText="1"/>
    </xf>
    <xf numFmtId="0" fontId="24" fillId="0" borderId="67" xfId="0" applyFont="1" applyBorder="1" applyAlignment="1">
      <alignment vertical="top" wrapText="1"/>
    </xf>
    <xf numFmtId="3" fontId="24" fillId="0" borderId="67" xfId="0" applyNumberFormat="1" applyFont="1" applyBorder="1" applyAlignment="1">
      <alignment horizontal="right" wrapText="1"/>
    </xf>
    <xf numFmtId="3" fontId="24" fillId="0" borderId="92" xfId="0" applyNumberFormat="1" applyFont="1" applyBorder="1" applyAlignment="1">
      <alignment horizontal="right" wrapText="1"/>
    </xf>
    <xf numFmtId="3" fontId="24" fillId="0" borderId="88" xfId="0" applyNumberFormat="1" applyFont="1" applyBorder="1" applyAlignment="1">
      <alignment horizontal="right" wrapText="1"/>
    </xf>
    <xf numFmtId="3" fontId="24" fillId="0" borderId="93" xfId="0" applyNumberFormat="1" applyFont="1" applyBorder="1" applyAlignment="1">
      <alignment horizontal="right" wrapText="1"/>
    </xf>
    <xf numFmtId="3" fontId="23" fillId="0" borderId="17" xfId="0" applyNumberFormat="1" applyFont="1" applyBorder="1" applyAlignment="1">
      <alignment horizontal="right" vertical="top" wrapText="1"/>
    </xf>
    <xf numFmtId="3" fontId="23" fillId="0" borderId="64" xfId="0" applyNumberFormat="1" applyFont="1" applyBorder="1" applyAlignment="1">
      <alignment horizontal="right" vertical="center" wrapText="1"/>
    </xf>
    <xf numFmtId="3" fontId="23" fillId="0" borderId="65" xfId="0" applyNumberFormat="1" applyFont="1" applyBorder="1" applyAlignment="1">
      <alignment horizontal="right" vertical="top" wrapText="1"/>
    </xf>
    <xf numFmtId="3" fontId="24" fillId="0" borderId="94" xfId="0" applyNumberFormat="1" applyFont="1" applyBorder="1" applyAlignment="1">
      <alignment horizontal="right" wrapText="1"/>
    </xf>
    <xf numFmtId="0" fontId="23" fillId="0" borderId="34" xfId="0" applyFont="1" applyBorder="1" applyAlignment="1">
      <alignment horizontal="left" vertical="top" wrapText="1"/>
    </xf>
    <xf numFmtId="167" fontId="23" fillId="0" borderId="46" xfId="63" applyNumberFormat="1" applyFont="1" applyBorder="1" applyAlignment="1" applyProtection="1">
      <alignment horizontal="right" vertical="center" wrapText="1"/>
      <protection/>
    </xf>
    <xf numFmtId="167" fontId="24" fillId="0" borderId="79" xfId="62" applyNumberFormat="1" applyFont="1" applyBorder="1" applyAlignment="1">
      <alignment horizontal="right" vertical="center" wrapText="1"/>
      <protection/>
    </xf>
    <xf numFmtId="167" fontId="23" fillId="0" borderId="46" xfId="62" applyNumberFormat="1" applyFont="1" applyBorder="1" applyAlignment="1" applyProtection="1">
      <alignment horizontal="right" vertical="center" wrapText="1"/>
      <protection/>
    </xf>
    <xf numFmtId="167" fontId="17" fillId="0" borderId="10" xfId="62" applyNumberFormat="1" applyFont="1" applyBorder="1" applyAlignment="1">
      <alignment horizontal="left" vertical="center" wrapText="1"/>
      <protection/>
    </xf>
    <xf numFmtId="167" fontId="17" fillId="0" borderId="95" xfId="65" applyNumberFormat="1" applyFont="1" applyBorder="1" applyAlignment="1" applyProtection="1">
      <alignment vertical="center" wrapText="1"/>
      <protection locked="0"/>
    </xf>
    <xf numFmtId="167" fontId="17" fillId="0" borderId="45" xfId="65" applyNumberFormat="1" applyFont="1" applyBorder="1" applyAlignment="1" applyProtection="1">
      <alignment vertical="center" wrapText="1"/>
      <protection locked="0"/>
    </xf>
    <xf numFmtId="167" fontId="33" fillId="0" borderId="0" xfId="65" applyNumberFormat="1" applyFont="1" applyBorder="1" applyAlignment="1">
      <alignment horizontal="center" vertical="center"/>
      <protection/>
    </xf>
    <xf numFmtId="167" fontId="17" fillId="0" borderId="0" xfId="65" applyNumberFormat="1" applyFont="1" applyBorder="1" applyAlignment="1">
      <alignment vertical="center" wrapText="1"/>
      <protection/>
    </xf>
    <xf numFmtId="167" fontId="17" fillId="0" borderId="0" xfId="65" applyNumberFormat="1" applyFont="1" applyBorder="1" applyAlignment="1" applyProtection="1">
      <alignment vertical="center" wrapText="1"/>
      <protection locked="0"/>
    </xf>
    <xf numFmtId="167" fontId="33" fillId="0" borderId="82" xfId="65" applyNumberFormat="1" applyFont="1" applyBorder="1" applyAlignment="1">
      <alignment horizontal="centerContinuous" vertical="center"/>
      <protection/>
    </xf>
    <xf numFmtId="167" fontId="33" fillId="0" borderId="62" xfId="65" applyNumberFormat="1" applyFont="1" applyBorder="1" applyAlignment="1">
      <alignment horizontal="center" vertical="center"/>
      <protection/>
    </xf>
    <xf numFmtId="167" fontId="17" fillId="0" borderId="83" xfId="65" applyNumberFormat="1" applyFont="1" applyBorder="1" applyAlignment="1" applyProtection="1">
      <alignment vertical="center" wrapText="1"/>
      <protection locked="0"/>
    </xf>
    <xf numFmtId="167" fontId="17" fillId="0" borderId="83" xfId="65" applyNumberFormat="1" applyFont="1" applyBorder="1" applyAlignment="1">
      <alignment vertical="center" wrapText="1"/>
      <protection/>
    </xf>
    <xf numFmtId="167" fontId="17" fillId="0" borderId="83" xfId="65" applyNumberFormat="1" applyFont="1" applyBorder="1" applyAlignment="1" applyProtection="1">
      <alignment vertical="center" wrapText="1"/>
      <protection/>
    </xf>
    <xf numFmtId="0" fontId="0" fillId="0" borderId="96" xfId="0" applyBorder="1" applyAlignment="1">
      <alignment/>
    </xf>
    <xf numFmtId="0" fontId="23" fillId="0" borderId="46" xfId="0" applyFont="1" applyFill="1" applyBorder="1" applyAlignment="1">
      <alignment vertical="center" wrapText="1"/>
    </xf>
    <xf numFmtId="176" fontId="23" fillId="0" borderId="46" xfId="0" applyNumberFormat="1" applyFont="1" applyFill="1" applyBorder="1" applyAlignment="1">
      <alignment horizontal="right" vertical="center" wrapText="1"/>
    </xf>
    <xf numFmtId="3" fontId="23" fillId="0" borderId="46" xfId="0" applyNumberFormat="1" applyFont="1" applyFill="1" applyBorder="1" applyAlignment="1">
      <alignment/>
    </xf>
    <xf numFmtId="0" fontId="23" fillId="0" borderId="83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left" vertical="center" wrapText="1"/>
    </xf>
    <xf numFmtId="3" fontId="23" fillId="0" borderId="46" xfId="0" applyNumberFormat="1" applyFont="1" applyFill="1" applyBorder="1" applyAlignment="1">
      <alignment horizontal="right" vertical="center" wrapText="1"/>
    </xf>
    <xf numFmtId="3" fontId="23" fillId="0" borderId="46" xfId="0" applyNumberFormat="1" applyFont="1" applyFill="1" applyBorder="1" applyAlignment="1">
      <alignment horizontal="right" vertical="center"/>
    </xf>
    <xf numFmtId="0" fontId="24" fillId="0" borderId="11" xfId="58" applyFont="1" applyFill="1" applyBorder="1" applyAlignment="1" applyProtection="1">
      <alignment horizontal="left" vertical="center"/>
      <protection/>
    </xf>
    <xf numFmtId="0" fontId="24" fillId="0" borderId="16" xfId="58" applyFont="1" applyFill="1" applyBorder="1" applyAlignment="1" applyProtection="1">
      <alignment horizontal="left" vertical="center"/>
      <protection/>
    </xf>
    <xf numFmtId="0" fontId="23" fillId="0" borderId="74" xfId="0" applyFont="1" applyFill="1" applyBorder="1" applyAlignment="1">
      <alignment horizontal="left" vertical="top" wrapText="1"/>
    </xf>
    <xf numFmtId="3" fontId="23" fillId="0" borderId="74" xfId="0" applyNumberFormat="1" applyFont="1" applyFill="1" applyBorder="1" applyAlignment="1">
      <alignment horizontal="right" vertical="top" wrapText="1"/>
    </xf>
    <xf numFmtId="0" fontId="23" fillId="0" borderId="96" xfId="0" applyFont="1" applyBorder="1" applyAlignment="1">
      <alignment horizontal="center" vertical="top" wrapText="1"/>
    </xf>
    <xf numFmtId="0" fontId="24" fillId="0" borderId="96" xfId="0" applyFont="1" applyFill="1" applyBorder="1" applyAlignment="1">
      <alignment horizontal="left" vertical="top" wrapText="1"/>
    </xf>
    <xf numFmtId="3" fontId="24" fillId="0" borderId="96" xfId="0" applyNumberFormat="1" applyFont="1" applyFill="1" applyBorder="1" applyAlignment="1">
      <alignment horizontal="right" vertical="top" wrapText="1"/>
    </xf>
    <xf numFmtId="0" fontId="24" fillId="0" borderId="13" xfId="0" applyFont="1" applyBorder="1" applyAlignment="1">
      <alignment vertical="top" wrapText="1"/>
    </xf>
    <xf numFmtId="0" fontId="23" fillId="0" borderId="13" xfId="0" applyFont="1" applyBorder="1" applyAlignment="1">
      <alignment vertical="top" wrapText="1"/>
    </xf>
    <xf numFmtId="0" fontId="23" fillId="0" borderId="13" xfId="0" applyFont="1" applyFill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 wrapText="1"/>
    </xf>
    <xf numFmtId="0" fontId="26" fillId="0" borderId="13" xfId="0" applyFont="1" applyBorder="1" applyAlignment="1">
      <alignment vertical="top" wrapText="1"/>
    </xf>
    <xf numFmtId="0" fontId="28" fillId="0" borderId="13" xfId="0" applyFont="1" applyBorder="1" applyAlignment="1">
      <alignment vertical="top" wrapText="1"/>
    </xf>
    <xf numFmtId="0" fontId="29" fillId="0" borderId="13" xfId="0" applyFont="1" applyBorder="1" applyAlignment="1">
      <alignment horizontal="left" vertical="top" wrapText="1"/>
    </xf>
    <xf numFmtId="0" fontId="24" fillId="0" borderId="13" xfId="0" applyFont="1" applyBorder="1" applyAlignment="1">
      <alignment vertical="top" wrapText="1"/>
    </xf>
    <xf numFmtId="0" fontId="24" fillId="25" borderId="13" xfId="0" applyFont="1" applyFill="1" applyBorder="1" applyAlignment="1">
      <alignment vertical="top" wrapText="1"/>
    </xf>
    <xf numFmtId="0" fontId="24" fillId="25" borderId="13" xfId="0" applyFont="1" applyFill="1" applyBorder="1" applyAlignment="1">
      <alignment horizontal="left" vertical="top" wrapText="1" shrinkToFit="1"/>
    </xf>
    <xf numFmtId="0" fontId="24" fillId="25" borderId="13" xfId="0" applyFont="1" applyFill="1" applyBorder="1" applyAlignment="1">
      <alignment horizontal="left" vertical="top" wrapText="1"/>
    </xf>
    <xf numFmtId="0" fontId="24" fillId="25" borderId="28" xfId="0" applyFont="1" applyFill="1" applyBorder="1" applyAlignment="1">
      <alignment horizontal="left" vertical="top" wrapText="1"/>
    </xf>
    <xf numFmtId="0" fontId="58" fillId="0" borderId="0" xfId="0" applyFont="1" applyBorder="1" applyAlignment="1">
      <alignment/>
    </xf>
    <xf numFmtId="0" fontId="52" fillId="0" borderId="97" xfId="0" applyFont="1" applyBorder="1" applyAlignment="1">
      <alignment/>
    </xf>
    <xf numFmtId="3" fontId="23" fillId="0" borderId="57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10" fontId="23" fillId="0" borderId="58" xfId="0" applyNumberFormat="1" applyFont="1" applyFill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right" vertical="top" wrapText="1"/>
    </xf>
    <xf numFmtId="3" fontId="23" fillId="0" borderId="11" xfId="0" applyNumberFormat="1" applyFont="1" applyBorder="1" applyAlignment="1">
      <alignment horizontal="right" vertical="top" wrapText="1"/>
    </xf>
    <xf numFmtId="3" fontId="23" fillId="0" borderId="95" xfId="0" applyNumberFormat="1" applyFont="1" applyBorder="1" applyAlignment="1">
      <alignment horizontal="right" vertical="top" wrapText="1"/>
    </xf>
    <xf numFmtId="0" fontId="23" fillId="0" borderId="16" xfId="58" applyFont="1" applyFill="1" applyBorder="1" applyProtection="1">
      <alignment/>
      <protection/>
    </xf>
    <xf numFmtId="3" fontId="24" fillId="0" borderId="11" xfId="0" applyNumberFormat="1" applyFont="1" applyBorder="1" applyAlignment="1">
      <alignment horizontal="right" vertical="top" wrapText="1"/>
    </xf>
    <xf numFmtId="3" fontId="24" fillId="0" borderId="11" xfId="0" applyNumberFormat="1" applyFont="1" applyFill="1" applyBorder="1" applyAlignment="1">
      <alignment horizontal="right" vertical="top" wrapText="1"/>
    </xf>
    <xf numFmtId="3" fontId="23" fillId="0" borderId="11" xfId="0" applyNumberFormat="1" applyFont="1" applyFill="1" applyBorder="1" applyAlignment="1">
      <alignment horizontal="right" vertical="top" wrapText="1"/>
    </xf>
    <xf numFmtId="3" fontId="24" fillId="0" borderId="98" xfId="0" applyNumberFormat="1" applyFont="1" applyBorder="1" applyAlignment="1">
      <alignment horizontal="right" vertical="top" wrapText="1"/>
    </xf>
    <xf numFmtId="0" fontId="0" fillId="0" borderId="17" xfId="0" applyBorder="1" applyAlignment="1">
      <alignment/>
    </xf>
    <xf numFmtId="0" fontId="51" fillId="16" borderId="99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24" fillId="22" borderId="16" xfId="0" applyFont="1" applyFill="1" applyBorder="1" applyAlignment="1">
      <alignment horizontal="center" vertical="center" wrapText="1"/>
    </xf>
    <xf numFmtId="0" fontId="23" fillId="0" borderId="26" xfId="0" applyFont="1" applyBorder="1" applyAlignment="1">
      <alignment horizontal="center"/>
    </xf>
    <xf numFmtId="0" fontId="0" fillId="0" borderId="100" xfId="0" applyBorder="1" applyAlignment="1">
      <alignment/>
    </xf>
    <xf numFmtId="3" fontId="23" fillId="0" borderId="16" xfId="0" applyNumberFormat="1" applyFont="1" applyBorder="1" applyAlignment="1">
      <alignment horizontal="right" vertical="top" wrapText="1"/>
    </xf>
    <xf numFmtId="0" fontId="0" fillId="0" borderId="16" xfId="0" applyBorder="1" applyAlignment="1">
      <alignment/>
    </xf>
    <xf numFmtId="0" fontId="24" fillId="22" borderId="11" xfId="0" applyFont="1" applyFill="1" applyBorder="1" applyAlignment="1">
      <alignment horizontal="center" wrapText="1"/>
    </xf>
    <xf numFmtId="3" fontId="23" fillId="0" borderId="11" xfId="0" applyNumberFormat="1" applyFont="1" applyBorder="1" applyAlignment="1">
      <alignment horizontal="right" vertical="center" wrapText="1"/>
    </xf>
    <xf numFmtId="3" fontId="23" fillId="0" borderId="11" xfId="0" applyNumberFormat="1" applyFont="1" applyBorder="1" applyAlignment="1">
      <alignment horizontal="right" wrapText="1"/>
    </xf>
    <xf numFmtId="3" fontId="24" fillId="0" borderId="101" xfId="0" applyNumberFormat="1" applyFont="1" applyBorder="1" applyAlignment="1">
      <alignment horizontal="right" wrapText="1"/>
    </xf>
    <xf numFmtId="3" fontId="23" fillId="0" borderId="0" xfId="0" applyNumberFormat="1" applyFont="1" applyBorder="1" applyAlignment="1">
      <alignment horizontal="right" vertical="center" wrapText="1"/>
    </xf>
    <xf numFmtId="3" fontId="24" fillId="0" borderId="0" xfId="0" applyNumberFormat="1" applyFont="1" applyBorder="1" applyAlignment="1">
      <alignment horizontal="right" vertical="top" wrapText="1"/>
    </xf>
    <xf numFmtId="3" fontId="24" fillId="0" borderId="17" xfId="0" applyNumberFormat="1" applyFont="1" applyBorder="1" applyAlignment="1">
      <alignment horizontal="right" wrapText="1"/>
    </xf>
    <xf numFmtId="3" fontId="24" fillId="0" borderId="102" xfId="0" applyNumberFormat="1" applyFont="1" applyBorder="1" applyAlignment="1">
      <alignment horizontal="right" wrapText="1"/>
    </xf>
    <xf numFmtId="3" fontId="24" fillId="0" borderId="103" xfId="0" applyNumberFormat="1" applyFont="1" applyBorder="1" applyAlignment="1">
      <alignment horizontal="right" wrapText="1"/>
    </xf>
    <xf numFmtId="3" fontId="23" fillId="0" borderId="57" xfId="0" applyNumberFormat="1" applyFont="1" applyBorder="1" applyAlignment="1">
      <alignment horizontal="right" vertical="top" wrapText="1"/>
    </xf>
    <xf numFmtId="3" fontId="23" fillId="0" borderId="104" xfId="0" applyNumberFormat="1" applyFont="1" applyBorder="1" applyAlignment="1">
      <alignment horizontal="right" vertical="top" wrapText="1"/>
    </xf>
    <xf numFmtId="0" fontId="24" fillId="0" borderId="0" xfId="0" applyFont="1" applyFill="1" applyBorder="1" applyAlignment="1">
      <alignment horizontal="center" wrapText="1"/>
    </xf>
    <xf numFmtId="0" fontId="24" fillId="22" borderId="15" xfId="0" applyFont="1" applyFill="1" applyBorder="1" applyAlignment="1">
      <alignment horizontal="center" vertical="center" wrapText="1"/>
    </xf>
    <xf numFmtId="3" fontId="24" fillId="0" borderId="105" xfId="0" applyNumberFormat="1" applyFont="1" applyBorder="1" applyAlignment="1">
      <alignment horizontal="right" wrapText="1"/>
    </xf>
    <xf numFmtId="3" fontId="24" fillId="0" borderId="57" xfId="0" applyNumberFormat="1" applyFont="1" applyBorder="1" applyAlignment="1">
      <alignment horizontal="right" wrapText="1"/>
    </xf>
    <xf numFmtId="3" fontId="24" fillId="0" borderId="98" xfId="0" applyNumberFormat="1" applyFont="1" applyBorder="1" applyAlignment="1">
      <alignment horizontal="right" wrapText="1"/>
    </xf>
    <xf numFmtId="0" fontId="24" fillId="22" borderId="10" xfId="0" applyFont="1" applyFill="1" applyBorder="1" applyAlignment="1">
      <alignment horizontal="center" vertical="center" wrapText="1"/>
    </xf>
    <xf numFmtId="0" fontId="24" fillId="22" borderId="64" xfId="0" applyFont="1" applyFill="1" applyBorder="1" applyAlignment="1">
      <alignment horizontal="center" vertical="center" wrapText="1"/>
    </xf>
    <xf numFmtId="0" fontId="24" fillId="22" borderId="17" xfId="0" applyFont="1" applyFill="1" applyBorder="1" applyAlignment="1">
      <alignment horizontal="center" vertical="center" wrapText="1"/>
    </xf>
    <xf numFmtId="3" fontId="24" fillId="0" borderId="106" xfId="0" applyNumberFormat="1" applyFont="1" applyBorder="1" applyAlignment="1">
      <alignment horizontal="right" wrapText="1"/>
    </xf>
    <xf numFmtId="0" fontId="24" fillId="22" borderId="107" xfId="0" applyFont="1" applyFill="1" applyBorder="1" applyAlignment="1">
      <alignment horizontal="center" vertical="center" wrapText="1"/>
    </xf>
    <xf numFmtId="0" fontId="0" fillId="0" borderId="88" xfId="0" applyBorder="1" applyAlignment="1">
      <alignment/>
    </xf>
    <xf numFmtId="0" fontId="0" fillId="0" borderId="0" xfId="0" applyBorder="1" applyAlignment="1">
      <alignment/>
    </xf>
    <xf numFmtId="3" fontId="23" fillId="0" borderId="88" xfId="0" applyNumberFormat="1" applyFont="1" applyBorder="1" applyAlignment="1">
      <alignment horizontal="right" vertical="center" wrapText="1"/>
    </xf>
    <xf numFmtId="3" fontId="23" fillId="0" borderId="88" xfId="0" applyNumberFormat="1" applyFont="1" applyBorder="1" applyAlignment="1">
      <alignment horizontal="right" wrapText="1"/>
    </xf>
    <xf numFmtId="3" fontId="24" fillId="0" borderId="88" xfId="0" applyNumberFormat="1" applyFont="1" applyBorder="1" applyAlignment="1">
      <alignment horizontal="right" vertical="top" wrapText="1"/>
    </xf>
    <xf numFmtId="3" fontId="23" fillId="0" borderId="88" xfId="0" applyNumberFormat="1" applyFont="1" applyBorder="1" applyAlignment="1">
      <alignment horizontal="right" vertical="top" wrapText="1"/>
    </xf>
    <xf numFmtId="0" fontId="24" fillId="0" borderId="88" xfId="0" applyFont="1" applyFill="1" applyBorder="1" applyAlignment="1">
      <alignment horizontal="center" wrapText="1"/>
    </xf>
    <xf numFmtId="0" fontId="23" fillId="0" borderId="104" xfId="0" applyFont="1" applyBorder="1" applyAlignment="1">
      <alignment horizontal="center"/>
    </xf>
    <xf numFmtId="3" fontId="24" fillId="0" borderId="17" xfId="0" applyNumberFormat="1" applyFont="1" applyBorder="1" applyAlignment="1">
      <alignment horizontal="right" vertical="top" wrapText="1"/>
    </xf>
    <xf numFmtId="3" fontId="24" fillId="0" borderId="17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167" fontId="23" fillId="0" borderId="16" xfId="62" applyNumberFormat="1" applyFont="1" applyBorder="1" applyAlignment="1" applyProtection="1">
      <alignment horizontal="center" vertical="center" wrapText="1"/>
      <protection locked="0"/>
    </xf>
    <xf numFmtId="167" fontId="23" fillId="0" borderId="80" xfId="62" applyNumberFormat="1" applyFont="1" applyBorder="1" applyAlignment="1" applyProtection="1">
      <alignment horizontal="center" vertical="center" wrapText="1"/>
      <protection locked="0"/>
    </xf>
    <xf numFmtId="167" fontId="23" fillId="0" borderId="108" xfId="62" applyNumberFormat="1" applyFont="1" applyBorder="1" applyAlignment="1">
      <alignment vertical="center" wrapText="1"/>
      <protection/>
    </xf>
    <xf numFmtId="167" fontId="23" fillId="0" borderId="50" xfId="62" applyNumberFormat="1" applyFont="1" applyBorder="1" applyAlignment="1" applyProtection="1">
      <alignment horizontal="right" vertical="center" wrapText="1"/>
      <protection locked="0"/>
    </xf>
    <xf numFmtId="167" fontId="27" fillId="22" borderId="48" xfId="62" applyNumberFormat="1" applyFont="1" applyFill="1" applyBorder="1" applyAlignment="1">
      <alignment horizontal="center" vertical="center" wrapText="1"/>
      <protection/>
    </xf>
    <xf numFmtId="167" fontId="23" fillId="0" borderId="16" xfId="63" applyNumberFormat="1" applyFont="1" applyBorder="1" applyAlignment="1" applyProtection="1">
      <alignment horizontal="right" vertical="center" wrapText="1"/>
      <protection locked="0"/>
    </xf>
    <xf numFmtId="167" fontId="23" fillId="0" borderId="16" xfId="63" applyNumberFormat="1" applyFont="1" applyBorder="1" applyAlignment="1" applyProtection="1">
      <alignment horizontal="center" vertical="center" wrapText="1"/>
      <protection locked="0"/>
    </xf>
    <xf numFmtId="167" fontId="23" fillId="0" borderId="80" xfId="63" applyNumberFormat="1" applyFont="1" applyBorder="1" applyAlignment="1" applyProtection="1">
      <alignment horizontal="center" vertical="center" wrapText="1"/>
      <protection locked="0"/>
    </xf>
    <xf numFmtId="167" fontId="23" fillId="0" borderId="18" xfId="63" applyNumberFormat="1" applyFont="1" applyBorder="1" applyAlignment="1" applyProtection="1">
      <alignment horizontal="center" vertical="center" wrapText="1"/>
      <protection locked="0"/>
    </xf>
    <xf numFmtId="167" fontId="23" fillId="0" borderId="53" xfId="63" applyNumberFormat="1" applyFont="1" applyBorder="1" applyAlignment="1" applyProtection="1">
      <alignment vertical="center" wrapText="1"/>
      <protection locked="0"/>
    </xf>
    <xf numFmtId="1" fontId="24" fillId="0" borderId="79" xfId="63" applyNumberFormat="1" applyFont="1" applyBorder="1" applyAlignment="1">
      <alignment horizontal="right" vertical="center" wrapText="1"/>
      <protection/>
    </xf>
    <xf numFmtId="167" fontId="24" fillId="0" borderId="78" xfId="63" applyNumberFormat="1" applyFont="1" applyBorder="1" applyAlignment="1">
      <alignment vertical="center" wrapText="1"/>
      <protection/>
    </xf>
    <xf numFmtId="1" fontId="24" fillId="0" borderId="79" xfId="63" applyNumberFormat="1" applyFont="1" applyBorder="1" applyAlignment="1">
      <alignment vertical="center" wrapText="1"/>
      <protection/>
    </xf>
    <xf numFmtId="167" fontId="23" fillId="0" borderId="50" xfId="63" applyNumberFormat="1" applyFont="1" applyBorder="1" applyAlignment="1" applyProtection="1">
      <alignment horizontal="right" vertical="center" wrapText="1"/>
      <protection locked="0"/>
    </xf>
    <xf numFmtId="167" fontId="23" fillId="0" borderId="59" xfId="63" applyNumberFormat="1" applyFont="1" applyBorder="1" applyAlignment="1">
      <alignment vertical="center" wrapText="1"/>
      <protection/>
    </xf>
    <xf numFmtId="0" fontId="23" fillId="0" borderId="109" xfId="0" applyFont="1" applyBorder="1" applyAlignment="1">
      <alignment horizontal="center" vertical="top" wrapText="1"/>
    </xf>
    <xf numFmtId="0" fontId="23" fillId="0" borderId="86" xfId="0" applyFont="1" applyFill="1" applyBorder="1" applyAlignment="1">
      <alignment horizontal="left" vertical="top" wrapText="1"/>
    </xf>
    <xf numFmtId="3" fontId="23" fillId="0" borderId="110" xfId="0" applyNumberFormat="1" applyFont="1" applyFill="1" applyBorder="1" applyAlignment="1">
      <alignment horizontal="right" vertical="top" wrapText="1"/>
    </xf>
    <xf numFmtId="3" fontId="24" fillId="0" borderId="54" xfId="0" applyNumberFormat="1" applyFont="1" applyFill="1" applyBorder="1" applyAlignment="1">
      <alignment horizontal="right" vertical="top" wrapText="1"/>
    </xf>
    <xf numFmtId="3" fontId="24" fillId="0" borderId="34" xfId="0" applyNumberFormat="1" applyFont="1" applyBorder="1" applyAlignment="1">
      <alignment horizontal="right" vertical="top" wrapText="1"/>
    </xf>
    <xf numFmtId="0" fontId="0" fillId="0" borderId="110" xfId="0" applyBorder="1" applyAlignment="1">
      <alignment/>
    </xf>
    <xf numFmtId="0" fontId="23" fillId="0" borderId="46" xfId="0" applyFont="1" applyFill="1" applyBorder="1" applyAlignment="1">
      <alignment vertical="center" wrapText="1"/>
    </xf>
    <xf numFmtId="0" fontId="23" fillId="0" borderId="83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vertical="center" wrapText="1"/>
    </xf>
    <xf numFmtId="176" fontId="23" fillId="0" borderId="18" xfId="0" applyNumberFormat="1" applyFont="1" applyFill="1" applyBorder="1" applyAlignment="1">
      <alignment horizontal="right" vertical="center" wrapText="1"/>
    </xf>
    <xf numFmtId="3" fontId="23" fillId="0" borderId="18" xfId="0" applyNumberFormat="1" applyFont="1" applyFill="1" applyBorder="1" applyAlignment="1">
      <alignment/>
    </xf>
    <xf numFmtId="0" fontId="23" fillId="0" borderId="61" xfId="0" applyFont="1" applyFill="1" applyBorder="1" applyAlignment="1">
      <alignment horizontal="center" vertical="center"/>
    </xf>
    <xf numFmtId="0" fontId="23" fillId="0" borderId="55" xfId="0" applyFont="1" applyBorder="1" applyAlignment="1">
      <alignment horizontal="center" vertical="center" wrapText="1"/>
    </xf>
    <xf numFmtId="3" fontId="23" fillId="0" borderId="17" xfId="0" applyNumberFormat="1" applyFont="1" applyFill="1" applyBorder="1" applyAlignment="1">
      <alignment horizontal="right" vertical="top" wrapText="1"/>
    </xf>
    <xf numFmtId="3" fontId="24" fillId="0" borderId="85" xfId="0" applyNumberFormat="1" applyFont="1" applyBorder="1" applyAlignment="1">
      <alignment horizontal="right" vertical="top" wrapText="1"/>
    </xf>
    <xf numFmtId="0" fontId="23" fillId="0" borderId="107" xfId="0" applyFont="1" applyFill="1" applyBorder="1" applyAlignment="1">
      <alignment horizontal="left" vertical="top" wrapText="1"/>
    </xf>
    <xf numFmtId="3" fontId="0" fillId="0" borderId="11" xfId="0" applyNumberFormat="1" applyFont="1" applyBorder="1" applyAlignment="1">
      <alignment/>
    </xf>
    <xf numFmtId="3" fontId="0" fillId="0" borderId="64" xfId="0" applyNumberFormat="1" applyFont="1" applyBorder="1" applyAlignment="1">
      <alignment/>
    </xf>
    <xf numFmtId="3" fontId="51" fillId="0" borderId="11" xfId="0" applyNumberFormat="1" applyFont="1" applyBorder="1" applyAlignment="1">
      <alignment/>
    </xf>
    <xf numFmtId="3" fontId="51" fillId="0" borderId="64" xfId="0" applyNumberFormat="1" applyFont="1" applyBorder="1" applyAlignment="1">
      <alignment/>
    </xf>
    <xf numFmtId="0" fontId="24" fillId="0" borderId="13" xfId="0" applyFont="1" applyBorder="1" applyAlignment="1">
      <alignment horizontal="left" vertical="top" wrapText="1"/>
    </xf>
    <xf numFmtId="0" fontId="0" fillId="0" borderId="111" xfId="0" applyBorder="1" applyAlignment="1">
      <alignment/>
    </xf>
    <xf numFmtId="0" fontId="0" fillId="0" borderId="112" xfId="0" applyBorder="1" applyAlignment="1">
      <alignment horizontal="center" vertical="center" wrapText="1"/>
    </xf>
    <xf numFmtId="167" fontId="25" fillId="0" borderId="0" xfId="62" applyNumberFormat="1" applyFont="1" applyAlignment="1">
      <alignment horizontal="center" vertical="center" wrapText="1"/>
      <protection/>
    </xf>
    <xf numFmtId="0" fontId="17" fillId="0" borderId="113" xfId="67" applyFont="1" applyBorder="1" applyAlignment="1" applyProtection="1">
      <alignment horizontal="center" vertical="center" wrapText="1"/>
      <protection/>
    </xf>
    <xf numFmtId="3" fontId="24" fillId="0" borderId="16" xfId="58" applyNumberFormat="1" applyFont="1" applyFill="1" applyBorder="1" applyAlignment="1" applyProtection="1">
      <alignment/>
      <protection/>
    </xf>
    <xf numFmtId="0" fontId="24" fillId="0" borderId="10" xfId="58" applyFont="1" applyFill="1" applyBorder="1" applyAlignment="1" applyProtection="1">
      <alignment horizontal="left" vertical="center"/>
      <protection/>
    </xf>
    <xf numFmtId="0" fontId="24" fillId="16" borderId="10" xfId="58" applyFont="1" applyFill="1" applyBorder="1" applyAlignment="1" applyProtection="1">
      <alignment horizontal="center" vertical="center" wrapText="1"/>
      <protection/>
    </xf>
    <xf numFmtId="0" fontId="24" fillId="16" borderId="10" xfId="58" applyFont="1" applyFill="1" applyBorder="1" applyAlignment="1" applyProtection="1">
      <alignment vertical="center" wrapText="1"/>
      <protection/>
    </xf>
    <xf numFmtId="0" fontId="24" fillId="16" borderId="10" xfId="58" applyFont="1" applyFill="1" applyBorder="1" applyAlignment="1" applyProtection="1">
      <alignment horizontal="center" wrapText="1"/>
      <protection/>
    </xf>
    <xf numFmtId="0" fontId="24" fillId="16" borderId="10" xfId="58" applyFont="1" applyFill="1" applyBorder="1" applyAlignment="1" applyProtection="1">
      <alignment wrapText="1"/>
      <protection/>
    </xf>
    <xf numFmtId="0" fontId="25" fillId="0" borderId="0" xfId="58" applyFont="1" applyFill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0" fillId="0" borderId="114" xfId="0" applyFont="1" applyBorder="1" applyAlignment="1">
      <alignment/>
    </xf>
    <xf numFmtId="0" fontId="23" fillId="0" borderId="0" xfId="58" applyFont="1" applyFill="1" applyAlignment="1" applyProtection="1">
      <alignment horizontal="right"/>
      <protection/>
    </xf>
    <xf numFmtId="10" fontId="24" fillId="0" borderId="0" xfId="0" applyNumberFormat="1" applyFont="1" applyFill="1" applyBorder="1" applyAlignment="1">
      <alignment horizontal="right" vertical="center" wrapText="1"/>
    </xf>
    <xf numFmtId="3" fontId="52" fillId="0" borderId="92" xfId="0" applyNumberFormat="1" applyFont="1" applyBorder="1" applyAlignment="1">
      <alignment/>
    </xf>
    <xf numFmtId="3" fontId="52" fillId="0" borderId="67" xfId="0" applyNumberFormat="1" applyFont="1" applyBorder="1" applyAlignment="1">
      <alignment/>
    </xf>
    <xf numFmtId="167" fontId="24" fillId="22" borderId="115" xfId="63" applyNumberFormat="1" applyFont="1" applyFill="1" applyBorder="1" applyAlignment="1">
      <alignment horizontal="center" vertical="top" wrapText="1"/>
      <protection/>
    </xf>
    <xf numFmtId="167" fontId="25" fillId="0" borderId="0" xfId="63" applyNumberFormat="1" applyFont="1" applyAlignment="1">
      <alignment horizontal="right" vertical="center" wrapText="1"/>
      <protection/>
    </xf>
    <xf numFmtId="0" fontId="0" fillId="0" borderId="0" xfId="0" applyFont="1" applyAlignment="1">
      <alignment horizontal="right" vertical="center" wrapText="1"/>
    </xf>
    <xf numFmtId="0" fontId="57" fillId="16" borderId="48" xfId="56" applyFont="1" applyFill="1" applyBorder="1" applyAlignment="1">
      <alignment horizontal="center"/>
      <protection/>
    </xf>
    <xf numFmtId="0" fontId="57" fillId="16" borderId="56" xfId="56" applyFont="1" applyFill="1" applyBorder="1" applyAlignment="1">
      <alignment horizontal="center"/>
      <protection/>
    </xf>
    <xf numFmtId="0" fontId="57" fillId="0" borderId="0" xfId="56" applyFont="1" applyAlignment="1">
      <alignment horizontal="right"/>
      <protection/>
    </xf>
    <xf numFmtId="167" fontId="17" fillId="0" borderId="116" xfId="65" applyNumberFormat="1" applyBorder="1" applyAlignment="1">
      <alignment horizontal="center" vertical="center" wrapText="1"/>
      <protection/>
    </xf>
    <xf numFmtId="167" fontId="17" fillId="0" borderId="116" xfId="65" applyNumberFormat="1" applyFont="1" applyBorder="1" applyAlignment="1">
      <alignment horizontal="center" vertical="center" wrapText="1"/>
      <protection/>
    </xf>
    <xf numFmtId="0" fontId="0" fillId="0" borderId="112" xfId="0" applyFont="1" applyBorder="1" applyAlignment="1">
      <alignment horizontal="right" vertical="center" wrapText="1"/>
    </xf>
    <xf numFmtId="0" fontId="0" fillId="0" borderId="117" xfId="0" applyBorder="1" applyAlignment="1">
      <alignment horizontal="center" vertical="center" wrapText="1"/>
    </xf>
    <xf numFmtId="0" fontId="0" fillId="0" borderId="112" xfId="0" applyBorder="1" applyAlignment="1">
      <alignment horizontal="center" vertical="center" wrapText="1"/>
    </xf>
    <xf numFmtId="0" fontId="27" fillId="22" borderId="118" xfId="0" applyFont="1" applyFill="1" applyBorder="1" applyAlignment="1">
      <alignment horizontal="center" vertical="top" wrapText="1"/>
    </xf>
    <xf numFmtId="0" fontId="32" fillId="16" borderId="119" xfId="67" applyFont="1" applyFill="1" applyBorder="1" applyAlignment="1" applyProtection="1">
      <alignment horizontal="center" vertical="center" wrapText="1"/>
      <protection/>
    </xf>
    <xf numFmtId="0" fontId="32" fillId="16" borderId="120" xfId="67" applyFont="1" applyFill="1" applyBorder="1" applyAlignment="1" applyProtection="1">
      <alignment horizontal="center" vertical="center"/>
      <protection/>
    </xf>
    <xf numFmtId="0" fontId="32" fillId="16" borderId="121" xfId="67" applyFont="1" applyFill="1" applyBorder="1" applyAlignment="1" applyProtection="1">
      <alignment horizontal="center" vertical="center"/>
      <protection/>
    </xf>
    <xf numFmtId="3" fontId="24" fillId="0" borderId="117" xfId="0" applyNumberFormat="1" applyFont="1" applyBorder="1" applyAlignment="1">
      <alignment horizontal="right" wrapText="1"/>
    </xf>
    <xf numFmtId="0" fontId="23" fillId="0" borderId="117" xfId="0" applyFont="1" applyBorder="1" applyAlignment="1">
      <alignment wrapText="1"/>
    </xf>
    <xf numFmtId="0" fontId="24" fillId="0" borderId="117" xfId="0" applyFont="1" applyBorder="1" applyAlignment="1">
      <alignment vertical="top" wrapText="1"/>
    </xf>
    <xf numFmtId="0" fontId="27" fillId="0" borderId="15" xfId="58" applyFont="1" applyFill="1" applyBorder="1" applyProtection="1">
      <alignment/>
      <protection/>
    </xf>
    <xf numFmtId="0" fontId="25" fillId="0" borderId="53" xfId="58" applyFont="1" applyFill="1" applyBorder="1" applyProtection="1">
      <alignment/>
      <protection/>
    </xf>
    <xf numFmtId="0" fontId="25" fillId="0" borderId="59" xfId="58" applyFont="1" applyFill="1" applyBorder="1" applyProtection="1">
      <alignment/>
      <protection/>
    </xf>
    <xf numFmtId="0" fontId="25" fillId="0" borderId="15" xfId="58" applyFont="1" applyFill="1" applyBorder="1" applyProtection="1">
      <alignment/>
      <protection/>
    </xf>
    <xf numFmtId="3" fontId="25" fillId="0" borderId="62" xfId="58" applyNumberFormat="1" applyFont="1" applyFill="1" applyBorder="1" applyAlignment="1" applyProtection="1">
      <alignment/>
      <protection/>
    </xf>
    <xf numFmtId="3" fontId="27" fillId="0" borderId="62" xfId="58" applyNumberFormat="1" applyFont="1" applyFill="1" applyBorder="1" applyAlignment="1" applyProtection="1">
      <alignment/>
      <protection/>
    </xf>
    <xf numFmtId="3" fontId="27" fillId="0" borderId="62" xfId="58" applyNumberFormat="1" applyFont="1" applyFill="1" applyBorder="1" applyProtection="1">
      <alignment/>
      <protection/>
    </xf>
    <xf numFmtId="3" fontId="25" fillId="0" borderId="62" xfId="58" applyNumberFormat="1" applyFont="1" applyFill="1" applyBorder="1" applyProtection="1">
      <alignment/>
      <protection/>
    </xf>
    <xf numFmtId="3" fontId="27" fillId="0" borderId="62" xfId="58" applyNumberFormat="1" applyFont="1" applyFill="1" applyBorder="1" applyAlignment="1" applyProtection="1">
      <alignment/>
      <protection locked="0"/>
    </xf>
    <xf numFmtId="0" fontId="25" fillId="0" borderId="62" xfId="58" applyFont="1" applyFill="1" applyBorder="1" applyProtection="1">
      <alignment/>
      <protection/>
    </xf>
    <xf numFmtId="3" fontId="27" fillId="0" borderId="62" xfId="58" applyNumberFormat="1" applyFont="1" applyFill="1" applyBorder="1" applyAlignment="1" applyProtection="1">
      <alignment horizontal="right" vertical="center"/>
      <protection/>
    </xf>
    <xf numFmtId="3" fontId="25" fillId="0" borderId="62" xfId="58" applyNumberFormat="1" applyFont="1" applyFill="1" applyBorder="1" applyProtection="1">
      <alignment/>
      <protection locked="0"/>
    </xf>
    <xf numFmtId="3" fontId="27" fillId="0" borderId="62" xfId="58" applyNumberFormat="1" applyFont="1" applyFill="1" applyBorder="1" applyAlignment="1" applyProtection="1">
      <alignment vertical="center"/>
      <protection locked="0"/>
    </xf>
    <xf numFmtId="0" fontId="27" fillId="0" borderId="36" xfId="58" applyFont="1" applyFill="1" applyBorder="1" applyProtection="1">
      <alignment/>
      <protection/>
    </xf>
    <xf numFmtId="3" fontId="27" fillId="0" borderId="62" xfId="58" applyNumberFormat="1" applyFont="1" applyFill="1" applyBorder="1" applyAlignment="1" applyProtection="1">
      <alignment vertical="center"/>
      <protection/>
    </xf>
    <xf numFmtId="0" fontId="27" fillId="0" borderId="59" xfId="58" applyFont="1" applyFill="1" applyBorder="1" applyProtection="1">
      <alignment/>
      <protection/>
    </xf>
    <xf numFmtId="0" fontId="27" fillId="0" borderId="51" xfId="58" applyFont="1" applyFill="1" applyBorder="1" applyAlignment="1" applyProtection="1">
      <alignment/>
      <protection/>
    </xf>
    <xf numFmtId="3" fontId="27" fillId="0" borderId="50" xfId="58" applyNumberFormat="1" applyFont="1" applyFill="1" applyBorder="1" applyAlignment="1" applyProtection="1">
      <alignment horizontal="right" wrapText="1"/>
      <protection/>
    </xf>
    <xf numFmtId="3" fontId="27" fillId="0" borderId="60" xfId="58" applyNumberFormat="1" applyFont="1" applyFill="1" applyBorder="1" applyAlignment="1" applyProtection="1">
      <alignment horizontal="right" wrapText="1"/>
      <protection/>
    </xf>
    <xf numFmtId="0" fontId="24" fillId="16" borderId="122" xfId="58" applyFont="1" applyFill="1" applyBorder="1" applyAlignment="1" applyProtection="1">
      <alignment horizontal="center" vertical="center" wrapText="1"/>
      <protection/>
    </xf>
    <xf numFmtId="0" fontId="24" fillId="16" borderId="67" xfId="58" applyFont="1" applyFill="1" applyBorder="1" applyAlignment="1" applyProtection="1">
      <alignment vertical="center" wrapText="1"/>
      <protection/>
    </xf>
    <xf numFmtId="0" fontId="24" fillId="16" borderId="67" xfId="58" applyFont="1" applyFill="1" applyBorder="1" applyAlignment="1" applyProtection="1">
      <alignment horizontal="center" wrapText="1"/>
      <protection/>
    </xf>
    <xf numFmtId="0" fontId="24" fillId="16" borderId="123" xfId="58" applyFont="1" applyFill="1" applyBorder="1" applyAlignment="1" applyProtection="1">
      <alignment horizontal="center" wrapText="1"/>
      <protection/>
    </xf>
    <xf numFmtId="3" fontId="27" fillId="0" borderId="29" xfId="58" applyNumberFormat="1" applyFont="1" applyFill="1" applyBorder="1" applyProtection="1">
      <alignment/>
      <protection/>
    </xf>
    <xf numFmtId="3" fontId="27" fillId="0" borderId="124" xfId="58" applyNumberFormat="1" applyFont="1" applyFill="1" applyBorder="1" applyProtection="1">
      <alignment/>
      <protection/>
    </xf>
    <xf numFmtId="0" fontId="25" fillId="0" borderId="19" xfId="58" applyFont="1" applyFill="1" applyBorder="1" applyProtection="1">
      <alignment/>
      <protection/>
    </xf>
    <xf numFmtId="0" fontId="24" fillId="22" borderId="16" xfId="0" applyFont="1" applyFill="1" applyBorder="1" applyAlignment="1">
      <alignment horizontal="center" vertical="top" wrapText="1"/>
    </xf>
    <xf numFmtId="0" fontId="24" fillId="22" borderId="17" xfId="0" applyFont="1" applyFill="1" applyBorder="1" applyAlignment="1">
      <alignment horizontal="center" vertical="top" wrapText="1"/>
    </xf>
    <xf numFmtId="0" fontId="24" fillId="22" borderId="10" xfId="0" applyFont="1" applyFill="1" applyBorder="1" applyAlignment="1">
      <alignment horizontal="center" vertical="top" wrapText="1"/>
    </xf>
    <xf numFmtId="0" fontId="24" fillId="22" borderId="64" xfId="0" applyFont="1" applyFill="1" applyBorder="1" applyAlignment="1">
      <alignment horizontal="center" vertical="top" wrapText="1"/>
    </xf>
    <xf numFmtId="0" fontId="23" fillId="0" borderId="125" xfId="0" applyFont="1" applyBorder="1" applyAlignment="1">
      <alignment horizontal="center" vertical="center" wrapText="1"/>
    </xf>
    <xf numFmtId="0" fontId="23" fillId="0" borderId="110" xfId="0" applyFont="1" applyBorder="1" applyAlignment="1">
      <alignment horizontal="center" vertical="center" wrapText="1"/>
    </xf>
    <xf numFmtId="49" fontId="23" fillId="0" borderId="16" xfId="0" applyNumberFormat="1" applyFont="1" applyBorder="1" applyAlignment="1">
      <alignment vertical="top" wrapText="1"/>
    </xf>
    <xf numFmtId="0" fontId="51" fillId="0" borderId="126" xfId="0" applyFont="1" applyBorder="1" applyAlignment="1">
      <alignment vertical="center"/>
    </xf>
    <xf numFmtId="0" fontId="0" fillId="0" borderId="29" xfId="0" applyFont="1" applyFill="1" applyBorder="1" applyAlignment="1">
      <alignment vertical="center" wrapText="1"/>
    </xf>
    <xf numFmtId="0" fontId="0" fillId="0" borderId="127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Font="1" applyFill="1" applyBorder="1" applyAlignment="1">
      <alignment vertical="center" wrapText="1"/>
    </xf>
    <xf numFmtId="0" fontId="0" fillId="0" borderId="128" xfId="0" applyBorder="1" applyAlignment="1">
      <alignment/>
    </xf>
    <xf numFmtId="0" fontId="0" fillId="0" borderId="129" xfId="0" applyBorder="1" applyAlignment="1">
      <alignment/>
    </xf>
    <xf numFmtId="0" fontId="0" fillId="0" borderId="98" xfId="0" applyBorder="1" applyAlignment="1">
      <alignment/>
    </xf>
    <xf numFmtId="0" fontId="27" fillId="25" borderId="13" xfId="0" applyFont="1" applyFill="1" applyBorder="1" applyAlignment="1">
      <alignment horizontal="left" vertical="top" wrapText="1"/>
    </xf>
    <xf numFmtId="0" fontId="27" fillId="25" borderId="11" xfId="0" applyFont="1" applyFill="1" applyBorder="1" applyAlignment="1">
      <alignment horizontal="center" vertical="top" wrapText="1"/>
    </xf>
    <xf numFmtId="0" fontId="59" fillId="0" borderId="0" xfId="0" applyFont="1" applyAlignment="1">
      <alignment/>
    </xf>
    <xf numFmtId="0" fontId="59" fillId="0" borderId="0" xfId="0" applyFont="1" applyAlignment="1">
      <alignment horizontal="right"/>
    </xf>
    <xf numFmtId="0" fontId="60" fillId="22" borderId="78" xfId="0" applyFont="1" applyFill="1" applyBorder="1" applyAlignment="1">
      <alignment horizontal="center" vertical="top" wrapText="1"/>
    </xf>
    <xf numFmtId="0" fontId="60" fillId="22" borderId="79" xfId="0" applyFont="1" applyFill="1" applyBorder="1" applyAlignment="1">
      <alignment horizontal="center" vertical="top" wrapText="1"/>
    </xf>
    <xf numFmtId="0" fontId="60" fillId="26" borderId="39" xfId="0" applyFont="1" applyFill="1" applyBorder="1" applyAlignment="1">
      <alignment horizontal="center" wrapText="1"/>
    </xf>
    <xf numFmtId="0" fontId="61" fillId="16" borderId="99" xfId="0" applyFont="1" applyFill="1" applyBorder="1" applyAlignment="1">
      <alignment wrapText="1"/>
    </xf>
    <xf numFmtId="0" fontId="62" fillId="0" borderId="15" xfId="0" applyFont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top" wrapText="1"/>
    </xf>
    <xf numFmtId="3" fontId="63" fillId="0" borderId="11" xfId="0" applyNumberFormat="1" applyFont="1" applyBorder="1" applyAlignment="1">
      <alignment horizontal="center" vertical="top" wrapText="1"/>
    </xf>
    <xf numFmtId="0" fontId="59" fillId="0" borderId="17" xfId="0" applyFont="1" applyBorder="1" applyAlignment="1">
      <alignment/>
    </xf>
    <xf numFmtId="0" fontId="60" fillId="0" borderId="15" xfId="0" applyFont="1" applyBorder="1" applyAlignment="1">
      <alignment horizontal="center" vertical="top" wrapText="1"/>
    </xf>
    <xf numFmtId="0" fontId="63" fillId="0" borderId="10" xfId="0" applyFont="1" applyBorder="1" applyAlignment="1">
      <alignment vertical="top" wrapText="1"/>
    </xf>
    <xf numFmtId="3" fontId="60" fillId="0" borderId="11" xfId="0" applyNumberFormat="1" applyFont="1" applyBorder="1" applyAlignment="1">
      <alignment horizontal="right" vertical="top" wrapText="1"/>
    </xf>
    <xf numFmtId="3" fontId="60" fillId="0" borderId="17" xfId="0" applyNumberFormat="1" applyFont="1" applyBorder="1" applyAlignment="1">
      <alignment horizontal="right" vertical="top" wrapText="1"/>
    </xf>
    <xf numFmtId="0" fontId="62" fillId="0" borderId="10" xfId="0" applyFont="1" applyBorder="1" applyAlignment="1">
      <alignment vertical="top" wrapText="1"/>
    </xf>
    <xf numFmtId="3" fontId="62" fillId="0" borderId="11" xfId="0" applyNumberFormat="1" applyFont="1" applyBorder="1" applyAlignment="1">
      <alignment horizontal="right" vertical="top" wrapText="1"/>
    </xf>
    <xf numFmtId="3" fontId="62" fillId="0" borderId="17" xfId="0" applyNumberFormat="1" applyFont="1" applyBorder="1" applyAlignment="1">
      <alignment horizontal="right" vertical="top" wrapText="1"/>
    </xf>
    <xf numFmtId="3" fontId="59" fillId="0" borderId="17" xfId="0" applyNumberFormat="1" applyFont="1" applyBorder="1" applyAlignment="1">
      <alignment/>
    </xf>
    <xf numFmtId="0" fontId="62" fillId="25" borderId="10" xfId="0" applyFont="1" applyFill="1" applyBorder="1" applyAlignment="1">
      <alignment vertical="top" wrapText="1"/>
    </xf>
    <xf numFmtId="0" fontId="62" fillId="25" borderId="10" xfId="0" applyFont="1" applyFill="1" applyBorder="1" applyAlignment="1">
      <alignment horizontal="center" vertical="top" wrapText="1" shrinkToFit="1"/>
    </xf>
    <xf numFmtId="3" fontId="60" fillId="0" borderId="11" xfId="0" applyNumberFormat="1" applyFont="1" applyBorder="1" applyAlignment="1">
      <alignment horizontal="right" wrapText="1"/>
    </xf>
    <xf numFmtId="3" fontId="60" fillId="0" borderId="17" xfId="0" applyNumberFormat="1" applyFont="1" applyBorder="1" applyAlignment="1">
      <alignment horizontal="right" wrapText="1"/>
    </xf>
    <xf numFmtId="3" fontId="62" fillId="0" borderId="11" xfId="0" applyNumberFormat="1" applyFont="1" applyBorder="1" applyAlignment="1">
      <alignment/>
    </xf>
    <xf numFmtId="3" fontId="62" fillId="0" borderId="17" xfId="0" applyNumberFormat="1" applyFont="1" applyBorder="1" applyAlignment="1">
      <alignment/>
    </xf>
    <xf numFmtId="3" fontId="60" fillId="0" borderId="11" xfId="0" applyNumberFormat="1" applyFont="1" applyBorder="1" applyAlignment="1">
      <alignment/>
    </xf>
    <xf numFmtId="3" fontId="60" fillId="0" borderId="17" xfId="0" applyNumberFormat="1" applyFont="1" applyBorder="1" applyAlignment="1">
      <alignment/>
    </xf>
    <xf numFmtId="0" fontId="60" fillId="22" borderId="15" xfId="0" applyFont="1" applyFill="1" applyBorder="1" applyAlignment="1">
      <alignment horizontal="center" vertical="top" wrapText="1"/>
    </xf>
    <xf numFmtId="0" fontId="60" fillId="22" borderId="10" xfId="0" applyFont="1" applyFill="1" applyBorder="1" applyAlignment="1">
      <alignment vertical="top" wrapText="1"/>
    </xf>
    <xf numFmtId="3" fontId="60" fillId="22" borderId="11" xfId="0" applyNumberFormat="1" applyFont="1" applyFill="1" applyBorder="1" applyAlignment="1">
      <alignment horizontal="right" wrapText="1"/>
    </xf>
    <xf numFmtId="3" fontId="60" fillId="22" borderId="17" xfId="0" applyNumberFormat="1" applyFont="1" applyFill="1" applyBorder="1" applyAlignment="1">
      <alignment horizontal="right" wrapText="1"/>
    </xf>
    <xf numFmtId="0" fontId="62" fillId="0" borderId="53" xfId="0" applyFont="1" applyBorder="1" applyAlignment="1">
      <alignment horizontal="center" vertical="top" wrapText="1"/>
    </xf>
    <xf numFmtId="0" fontId="62" fillId="0" borderId="18" xfId="0" applyFont="1" applyBorder="1" applyAlignment="1">
      <alignment vertical="top" wrapText="1"/>
    </xf>
    <xf numFmtId="3" fontId="62" fillId="0" borderId="95" xfId="0" applyNumberFormat="1" applyFont="1" applyBorder="1" applyAlignment="1">
      <alignment horizontal="right" vertical="top" wrapText="1"/>
    </xf>
    <xf numFmtId="0" fontId="62" fillId="25" borderId="46" xfId="0" applyFont="1" applyFill="1" applyBorder="1" applyAlignment="1">
      <alignment vertical="top" wrapText="1"/>
    </xf>
    <xf numFmtId="3" fontId="62" fillId="0" borderId="45" xfId="0" applyNumberFormat="1" applyFont="1" applyBorder="1" applyAlignment="1">
      <alignment horizontal="right" vertical="top" wrapText="1"/>
    </xf>
    <xf numFmtId="3" fontId="62" fillId="0" borderId="130" xfId="0" applyNumberFormat="1" applyFont="1" applyBorder="1" applyAlignment="1">
      <alignment horizontal="right" vertical="top" wrapText="1"/>
    </xf>
    <xf numFmtId="3" fontId="23" fillId="0" borderId="130" xfId="0" applyNumberFormat="1" applyFont="1" applyBorder="1" applyAlignment="1">
      <alignment horizontal="right" vertical="top" wrapText="1"/>
    </xf>
    <xf numFmtId="0" fontId="24" fillId="0" borderId="11" xfId="58" applyFont="1" applyFill="1" applyBorder="1" applyAlignment="1" applyProtection="1">
      <alignment/>
      <protection/>
    </xf>
    <xf numFmtId="0" fontId="24" fillId="0" borderId="16" xfId="58" applyFont="1" applyFill="1" applyBorder="1" applyAlignment="1" applyProtection="1">
      <alignment/>
      <protection/>
    </xf>
    <xf numFmtId="0" fontId="0" fillId="0" borderId="100" xfId="0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3" fillId="0" borderId="0" xfId="0" applyFont="1" applyBorder="1" applyAlignment="1">
      <alignment vertical="center" wrapText="1"/>
    </xf>
    <xf numFmtId="0" fontId="23" fillId="0" borderId="131" xfId="0" applyFont="1" applyBorder="1" applyAlignment="1">
      <alignment horizontal="center"/>
    </xf>
    <xf numFmtId="0" fontId="0" fillId="0" borderId="117" xfId="0" applyBorder="1" applyAlignment="1">
      <alignment horizontal="center"/>
    </xf>
    <xf numFmtId="0" fontId="25" fillId="0" borderId="0" xfId="58" applyFont="1" applyFill="1" applyAlignment="1" applyProtection="1">
      <alignment horizontal="left" vertical="center" wrapText="1"/>
      <protection/>
    </xf>
    <xf numFmtId="0" fontId="24" fillId="0" borderId="11" xfId="58" applyFont="1" applyFill="1" applyBorder="1" applyAlignment="1" applyProtection="1">
      <alignment horizontal="left" vertical="center"/>
      <protection/>
    </xf>
    <xf numFmtId="0" fontId="24" fillId="0" borderId="107" xfId="58" applyFont="1" applyFill="1" applyBorder="1" applyAlignment="1" applyProtection="1">
      <alignment horizontal="left" vertical="center"/>
      <protection/>
    </xf>
    <xf numFmtId="0" fontId="23" fillId="0" borderId="11" xfId="58" applyFont="1" applyFill="1" applyBorder="1" applyAlignment="1" applyProtection="1">
      <alignment/>
      <protection/>
    </xf>
    <xf numFmtId="0" fontId="23" fillId="0" borderId="107" xfId="58" applyFont="1" applyFill="1" applyBorder="1" applyAlignment="1" applyProtection="1">
      <alignment/>
      <protection/>
    </xf>
    <xf numFmtId="0" fontId="24" fillId="0" borderId="16" xfId="58" applyFont="1" applyFill="1" applyBorder="1" applyAlignment="1" applyProtection="1">
      <alignment horizontal="left" vertical="center"/>
      <protection/>
    </xf>
    <xf numFmtId="0" fontId="0" fillId="0" borderId="64" xfId="0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0" borderId="132" xfId="0" applyFont="1" applyBorder="1" applyAlignment="1">
      <alignment horizontal="center" vertical="center" wrapText="1"/>
    </xf>
    <xf numFmtId="0" fontId="23" fillId="0" borderId="87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18" xfId="0" applyFont="1" applyBorder="1" applyAlignment="1">
      <alignment horizontal="center" vertical="center" wrapText="1"/>
    </xf>
    <xf numFmtId="0" fontId="0" fillId="0" borderId="133" xfId="0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23" fillId="0" borderId="88" xfId="0" applyFont="1" applyBorder="1" applyAlignment="1">
      <alignment horizontal="center" vertical="center" wrapText="1"/>
    </xf>
    <xf numFmtId="0" fontId="23" fillId="0" borderId="125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4" fillId="0" borderId="13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4" fillId="0" borderId="100" xfId="0" applyFont="1" applyBorder="1" applyAlignment="1">
      <alignment horizontal="center" vertical="center" wrapText="1"/>
    </xf>
    <xf numFmtId="0" fontId="0" fillId="0" borderId="114" xfId="0" applyBorder="1" applyAlignment="1">
      <alignment horizontal="center" vertical="center" wrapText="1"/>
    </xf>
    <xf numFmtId="0" fontId="24" fillId="22" borderId="10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7" fillId="0" borderId="134" xfId="58" applyFont="1" applyFill="1" applyBorder="1" applyAlignment="1" applyProtection="1">
      <alignment/>
      <protection/>
    </xf>
    <xf numFmtId="0" fontId="27" fillId="0" borderId="135" xfId="58" applyFont="1" applyFill="1" applyBorder="1" applyAlignment="1" applyProtection="1">
      <alignment/>
      <protection/>
    </xf>
    <xf numFmtId="0" fontId="27" fillId="0" borderId="136" xfId="58" applyFont="1" applyFill="1" applyBorder="1" applyAlignment="1" applyProtection="1">
      <alignment horizontal="left" vertical="center"/>
      <protection/>
    </xf>
    <xf numFmtId="0" fontId="27" fillId="0" borderId="16" xfId="58" applyFont="1" applyFill="1" applyBorder="1" applyAlignment="1" applyProtection="1">
      <alignment horizontal="left" vertical="center"/>
      <protection/>
    </xf>
    <xf numFmtId="0" fontId="27" fillId="0" borderId="11" xfId="58" applyFont="1" applyFill="1" applyBorder="1" applyAlignment="1" applyProtection="1">
      <alignment/>
      <protection/>
    </xf>
    <xf numFmtId="0" fontId="27" fillId="0" borderId="107" xfId="58" applyFont="1" applyFill="1" applyBorder="1" applyAlignment="1" applyProtection="1">
      <alignment/>
      <protection/>
    </xf>
    <xf numFmtId="0" fontId="59" fillId="0" borderId="0" xfId="0" applyFont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top" wrapText="1"/>
    </xf>
    <xf numFmtId="0" fontId="62" fillId="0" borderId="53" xfId="0" applyFont="1" applyBorder="1" applyAlignment="1">
      <alignment horizontal="center" vertical="top" wrapText="1"/>
    </xf>
    <xf numFmtId="0" fontId="62" fillId="0" borderId="55" xfId="0" applyFont="1" applyBorder="1" applyAlignment="1">
      <alignment horizontal="center" vertical="top" wrapText="1"/>
    </xf>
    <xf numFmtId="0" fontId="24" fillId="22" borderId="11" xfId="0" applyFont="1" applyFill="1" applyBorder="1" applyAlignment="1">
      <alignment horizontal="center" vertical="center" wrapText="1"/>
    </xf>
    <xf numFmtId="0" fontId="24" fillId="22" borderId="16" xfId="0" applyFont="1" applyFill="1" applyBorder="1" applyAlignment="1">
      <alignment horizontal="center" vertical="center" wrapText="1"/>
    </xf>
    <xf numFmtId="0" fontId="0" fillId="0" borderId="107" xfId="0" applyBorder="1" applyAlignment="1">
      <alignment horizontal="center" vertical="center" wrapText="1"/>
    </xf>
    <xf numFmtId="0" fontId="27" fillId="22" borderId="11" xfId="0" applyFont="1" applyFill="1" applyBorder="1" applyAlignment="1">
      <alignment horizontal="center" vertical="top" wrapText="1"/>
    </xf>
    <xf numFmtId="0" fontId="27" fillId="22" borderId="24" xfId="0" applyFont="1" applyFill="1" applyBorder="1" applyAlignment="1">
      <alignment horizontal="center" vertical="top" wrapText="1"/>
    </xf>
    <xf numFmtId="0" fontId="27" fillId="22" borderId="13" xfId="0" applyFont="1" applyFill="1" applyBorder="1" applyAlignment="1">
      <alignment horizontal="center" vertical="top" wrapText="1"/>
    </xf>
    <xf numFmtId="0" fontId="40" fillId="7" borderId="48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wrapText="1"/>
    </xf>
    <xf numFmtId="0" fontId="41" fillId="0" borderId="0" xfId="0" applyFont="1" applyFill="1" applyAlignment="1">
      <alignment horizontal="left" wrapText="1"/>
    </xf>
    <xf numFmtId="0" fontId="40" fillId="7" borderId="56" xfId="0" applyFont="1" applyFill="1" applyBorder="1" applyAlignment="1">
      <alignment horizontal="center" vertical="center" wrapText="1"/>
    </xf>
    <xf numFmtId="0" fontId="40" fillId="7" borderId="48" xfId="0" applyFont="1" applyFill="1" applyBorder="1" applyAlignment="1">
      <alignment horizontal="center" vertical="center" wrapText="1"/>
    </xf>
    <xf numFmtId="0" fontId="40" fillId="7" borderId="56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116" xfId="0" applyFont="1" applyBorder="1" applyAlignment="1">
      <alignment horizontal="right"/>
    </xf>
    <xf numFmtId="0" fontId="41" fillId="0" borderId="0" xfId="0" applyFont="1" applyFill="1" applyBorder="1" applyAlignment="1">
      <alignment horizontal="left"/>
    </xf>
    <xf numFmtId="0" fontId="41" fillId="0" borderId="0" xfId="0" applyFont="1" applyFill="1" applyAlignment="1">
      <alignment horizontal="left"/>
    </xf>
    <xf numFmtId="0" fontId="39" fillId="7" borderId="48" xfId="0" applyFont="1" applyFill="1" applyBorder="1" applyAlignment="1">
      <alignment horizontal="center" vertical="center" wrapText="1"/>
    </xf>
    <xf numFmtId="0" fontId="39" fillId="7" borderId="56" xfId="0" applyFont="1" applyFill="1" applyBorder="1" applyAlignment="1">
      <alignment horizontal="center" vertical="center" wrapText="1"/>
    </xf>
    <xf numFmtId="10" fontId="23" fillId="0" borderId="137" xfId="0" applyNumberFormat="1" applyFont="1" applyFill="1" applyBorder="1" applyAlignment="1">
      <alignment horizontal="center" vertical="center" wrapText="1"/>
    </xf>
    <xf numFmtId="10" fontId="23" fillId="0" borderId="60" xfId="0" applyNumberFormat="1" applyFont="1" applyFill="1" applyBorder="1" applyAlignment="1">
      <alignment horizontal="center" vertical="center" wrapText="1"/>
    </xf>
    <xf numFmtId="0" fontId="23" fillId="0" borderId="86" xfId="0" applyFont="1" applyBorder="1" applyAlignment="1">
      <alignment horizontal="center" vertical="center" wrapText="1"/>
    </xf>
    <xf numFmtId="0" fontId="23" fillId="0" borderId="110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 wrapText="1"/>
    </xf>
    <xf numFmtId="0" fontId="24" fillId="22" borderId="37" xfId="0" applyFont="1" applyFill="1" applyBorder="1" applyAlignment="1">
      <alignment horizontal="center" vertical="top" wrapText="1"/>
    </xf>
    <xf numFmtId="0" fontId="24" fillId="22" borderId="43" xfId="0" applyFont="1" applyFill="1" applyBorder="1" applyAlignment="1">
      <alignment horizontal="center" vertical="top" wrapText="1"/>
    </xf>
    <xf numFmtId="167" fontId="25" fillId="0" borderId="0" xfId="62" applyNumberFormat="1" applyFont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167" fontId="27" fillId="0" borderId="138" xfId="62" applyNumberFormat="1" applyFont="1" applyBorder="1" applyAlignment="1">
      <alignment horizontal="center" vertical="center" wrapText="1"/>
      <protection/>
    </xf>
    <xf numFmtId="167" fontId="27" fillId="0" borderId="139" xfId="63" applyNumberFormat="1" applyFont="1" applyBorder="1" applyAlignment="1">
      <alignment horizontal="center" vertical="center" wrapText="1"/>
      <protection/>
    </xf>
    <xf numFmtId="167" fontId="27" fillId="0" borderId="140" xfId="63" applyNumberFormat="1" applyFont="1" applyBorder="1" applyAlignment="1">
      <alignment horizontal="center" vertical="center" wrapText="1"/>
      <protection/>
    </xf>
    <xf numFmtId="167" fontId="27" fillId="0" borderId="141" xfId="63" applyNumberFormat="1" applyFont="1" applyBorder="1" applyAlignment="1">
      <alignment horizontal="center" vertical="center" wrapText="1"/>
      <protection/>
    </xf>
    <xf numFmtId="0" fontId="57" fillId="0" borderId="78" xfId="56" applyFont="1" applyBorder="1" applyAlignment="1">
      <alignment horizontal="left"/>
      <protection/>
    </xf>
    <xf numFmtId="0" fontId="57" fillId="0" borderId="79" xfId="56" applyFont="1" applyBorder="1" applyAlignment="1">
      <alignment horizontal="left"/>
      <protection/>
    </xf>
    <xf numFmtId="0" fontId="57" fillId="0" borderId="15" xfId="56" applyFont="1" applyBorder="1" applyAlignment="1">
      <alignment horizontal="left"/>
      <protection/>
    </xf>
    <xf numFmtId="0" fontId="57" fillId="0" borderId="10" xfId="56" applyFont="1" applyBorder="1" applyAlignment="1">
      <alignment horizontal="left"/>
      <protection/>
    </xf>
    <xf numFmtId="0" fontId="57" fillId="0" borderId="0" xfId="56" applyFont="1" applyAlignment="1">
      <alignment horizontal="center" vertical="center" wrapText="1"/>
      <protection/>
    </xf>
    <xf numFmtId="0" fontId="57" fillId="0" borderId="55" xfId="56" applyFont="1" applyBorder="1" applyAlignment="1">
      <alignment horizontal="left"/>
      <protection/>
    </xf>
    <xf numFmtId="0" fontId="57" fillId="0" borderId="46" xfId="56" applyFont="1" applyBorder="1" applyAlignment="1">
      <alignment horizontal="left"/>
      <protection/>
    </xf>
    <xf numFmtId="0" fontId="57" fillId="16" borderId="142" xfId="56" applyFont="1" applyFill="1" applyBorder="1" applyAlignment="1">
      <alignment horizontal="center"/>
      <protection/>
    </xf>
    <xf numFmtId="0" fontId="57" fillId="16" borderId="143" xfId="56" applyFont="1" applyFill="1" applyBorder="1" applyAlignment="1">
      <alignment horizontal="center"/>
      <protection/>
    </xf>
    <xf numFmtId="0" fontId="57" fillId="16" borderId="115" xfId="56" applyFont="1" applyFill="1" applyBorder="1" applyAlignment="1">
      <alignment horizontal="center"/>
      <protection/>
    </xf>
    <xf numFmtId="0" fontId="57" fillId="0" borderId="55" xfId="56" applyFont="1" applyBorder="1" applyAlignment="1">
      <alignment horizontal="left" vertical="center"/>
      <protection/>
    </xf>
    <xf numFmtId="0" fontId="57" fillId="0" borderId="46" xfId="56" applyFont="1" applyBorder="1" applyAlignment="1">
      <alignment horizontal="left" vertical="center"/>
      <protection/>
    </xf>
    <xf numFmtId="0" fontId="57" fillId="0" borderId="47" xfId="56" applyFont="1" applyBorder="1" applyAlignment="1">
      <alignment horizontal="left" vertical="center"/>
      <protection/>
    </xf>
    <xf numFmtId="0" fontId="57" fillId="0" borderId="48" xfId="56" applyFont="1" applyBorder="1" applyAlignment="1">
      <alignment horizontal="left" vertical="center"/>
      <protection/>
    </xf>
    <xf numFmtId="3" fontId="51" fillId="0" borderId="67" xfId="0" applyNumberFormat="1" applyFont="1" applyBorder="1" applyAlignment="1">
      <alignment horizontal="right"/>
    </xf>
    <xf numFmtId="3" fontId="51" fillId="0" borderId="92" xfId="0" applyNumberFormat="1" applyFont="1" applyBorder="1" applyAlignment="1">
      <alignment horizontal="right"/>
    </xf>
    <xf numFmtId="0" fontId="51" fillId="22" borderId="24" xfId="0" applyFont="1" applyFill="1" applyBorder="1" applyAlignment="1">
      <alignment horizontal="center" vertical="center"/>
    </xf>
    <xf numFmtId="0" fontId="51" fillId="22" borderId="13" xfId="0" applyFont="1" applyFill="1" applyBorder="1" applyAlignment="1">
      <alignment horizontal="center" vertical="center"/>
    </xf>
    <xf numFmtId="0" fontId="51" fillId="22" borderId="25" xfId="0" applyFont="1" applyFill="1" applyBorder="1" applyAlignment="1">
      <alignment horizontal="center" vertical="center"/>
    </xf>
    <xf numFmtId="0" fontId="51" fillId="22" borderId="10" xfId="0" applyFont="1" applyFill="1" applyBorder="1" applyAlignment="1">
      <alignment horizontal="center" vertical="center"/>
    </xf>
    <xf numFmtId="0" fontId="51" fillId="22" borderId="144" xfId="0" applyFont="1" applyFill="1" applyBorder="1" applyAlignment="1">
      <alignment horizontal="center" vertical="center"/>
    </xf>
    <xf numFmtId="0" fontId="51" fillId="22" borderId="17" xfId="0" applyFont="1" applyFill="1" applyBorder="1" applyAlignment="1">
      <alignment horizontal="center" vertical="center"/>
    </xf>
    <xf numFmtId="167" fontId="30" fillId="0" borderId="0" xfId="64" applyNumberFormat="1" applyFont="1" applyAlignment="1">
      <alignment horizontal="center" vertical="center" wrapText="1"/>
      <protection/>
    </xf>
    <xf numFmtId="0" fontId="17" fillId="0" borderId="0" xfId="66" applyFont="1" applyAlignment="1">
      <alignment horizontal="center" vertical="center" wrapText="1"/>
      <protection/>
    </xf>
    <xf numFmtId="0" fontId="17" fillId="0" borderId="0" xfId="66" applyAlignment="1">
      <alignment horizontal="center" vertical="center" wrapText="1"/>
      <protection/>
    </xf>
    <xf numFmtId="167" fontId="32" fillId="0" borderId="37" xfId="65" applyNumberFormat="1" applyFont="1" applyBorder="1" applyAlignment="1">
      <alignment horizontal="center" vertical="center" wrapText="1"/>
      <protection/>
    </xf>
    <xf numFmtId="0" fontId="0" fillId="0" borderId="43" xfId="0" applyBorder="1" applyAlignment="1">
      <alignment horizontal="center" vertical="center"/>
    </xf>
    <xf numFmtId="167" fontId="17" fillId="0" borderId="0" xfId="65" applyNumberFormat="1" applyFont="1" applyAlignment="1">
      <alignment horizontal="center" vertical="center" wrapText="1"/>
      <protection/>
    </xf>
    <xf numFmtId="167" fontId="17" fillId="0" borderId="0" xfId="65" applyNumberFormat="1" applyAlignment="1">
      <alignment horizontal="center" vertical="center" wrapText="1"/>
      <protection/>
    </xf>
    <xf numFmtId="167" fontId="17" fillId="0" borderId="0" xfId="65" applyNumberFormat="1" applyFont="1" applyBorder="1" applyAlignment="1">
      <alignment horizontal="center" vertical="center" wrapText="1"/>
      <protection/>
    </xf>
    <xf numFmtId="167" fontId="17" fillId="0" borderId="0" xfId="65" applyNumberFormat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 wrapText="1"/>
    </xf>
    <xf numFmtId="0" fontId="17" fillId="0" borderId="0" xfId="67" applyFont="1" applyBorder="1" applyAlignment="1" applyProtection="1">
      <alignment horizontal="center" vertical="center" wrapText="1"/>
      <protection/>
    </xf>
    <xf numFmtId="0" fontId="24" fillId="0" borderId="107" xfId="58" applyFont="1" applyFill="1" applyBorder="1" applyAlignment="1" applyProtection="1">
      <alignment/>
      <protection/>
    </xf>
    <xf numFmtId="0" fontId="27" fillId="22" borderId="145" xfId="0" applyFont="1" applyFill="1" applyBorder="1" applyAlignment="1">
      <alignment horizontal="center" vertical="top" wrapText="1"/>
    </xf>
    <xf numFmtId="0" fontId="27" fillId="22" borderId="34" xfId="0" applyFont="1" applyFill="1" applyBorder="1" applyAlignment="1">
      <alignment horizontal="center" vertical="top" wrapText="1"/>
    </xf>
    <xf numFmtId="0" fontId="23" fillId="0" borderId="132" xfId="0" applyFont="1" applyBorder="1" applyAlignment="1">
      <alignment horizontal="center" vertical="top" wrapText="1"/>
    </xf>
    <xf numFmtId="0" fontId="23" fillId="0" borderId="87" xfId="0" applyFont="1" applyBorder="1" applyAlignment="1">
      <alignment horizontal="center" vertical="top" wrapText="1"/>
    </xf>
    <xf numFmtId="0" fontId="27" fillId="22" borderId="146" xfId="0" applyFont="1" applyFill="1" applyBorder="1" applyAlignment="1">
      <alignment horizontal="center" vertical="top" wrapText="1"/>
    </xf>
    <xf numFmtId="0" fontId="27" fillId="22" borderId="43" xfId="0" applyFont="1" applyFill="1" applyBorder="1" applyAlignment="1">
      <alignment horizontal="center" vertical="top" wrapText="1"/>
    </xf>
    <xf numFmtId="0" fontId="51" fillId="16" borderId="37" xfId="0" applyFont="1" applyFill="1" applyBorder="1" applyAlignment="1">
      <alignment horizontal="center" vertical="top" wrapText="1"/>
    </xf>
    <xf numFmtId="0" fontId="51" fillId="16" borderId="43" xfId="0" applyFont="1" applyFill="1" applyBorder="1" applyAlignment="1">
      <alignment horizontal="center" vertical="top" wrapText="1"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5" xfId="56"/>
    <cellStyle name="Normál 2" xfId="57"/>
    <cellStyle name="Normál 2 2" xfId="58"/>
    <cellStyle name="Normál 2_Marcali Városi Önkormányzat Bevételei" xfId="59"/>
    <cellStyle name="Normál 3" xfId="60"/>
    <cellStyle name="Normál 4" xfId="61"/>
    <cellStyle name="Normál_1.a melléklet 7-2005 (II.18) rendelet" xfId="62"/>
    <cellStyle name="Normál_1.b melléklet 7-2005 (II.18) rendelet" xfId="63"/>
    <cellStyle name="Normál_11. sz. melléklet Hitelek 7-2005 (II.18) rendelet" xfId="64"/>
    <cellStyle name="Normál_12. sz. melléklet Többéves kihatás 7-2005 (II.18) rendelet" xfId="65"/>
    <cellStyle name="Normál_13. sz. melléklet Adott támogatás 7-2005 (II.18.) rendelet" xfId="66"/>
    <cellStyle name="Normál_SEGEDLETEK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appne\Local%20Settings\Temporary%20Internet%20Files\OLKA3\2012%20%20&#233;v%20int&#233;zm&#233;nyi%20mell&#233;kl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 bevétel"/>
      <sheetName val="összes kiadás"/>
      <sheetName val="Gamesz bev."/>
      <sheetName val="Gamesz kiadás"/>
      <sheetName val="Szőcsény bev."/>
      <sheetName val="Szőcsény kiadás"/>
      <sheetName val="Noszlopy bevétel"/>
      <sheetName val="Noszlopy kiadás"/>
      <sheetName val="Kórház bevétel"/>
      <sheetName val="Kórház kiadás"/>
      <sheetName val="TISZK bevétel"/>
      <sheetName val="TISZK Kiadás"/>
      <sheetName val="kulturház bev"/>
      <sheetName val="kulturház kiadás"/>
      <sheetName val="Fürdő bevétel"/>
      <sheetName val="Fürdő kiadás"/>
      <sheetName val="Giminázium bev-"/>
      <sheetName val="Gimnázium kiadás"/>
    </sheetNames>
    <sheetDataSet>
      <sheetData sheetId="2">
        <row r="6">
          <cell r="E6">
            <v>0</v>
          </cell>
        </row>
      </sheetData>
      <sheetData sheetId="3">
        <row r="6">
          <cell r="E6">
            <v>0</v>
          </cell>
        </row>
      </sheetData>
      <sheetData sheetId="4">
        <row r="6">
          <cell r="E6">
            <v>0</v>
          </cell>
        </row>
      </sheetData>
      <sheetData sheetId="5">
        <row r="6">
          <cell r="E6">
            <v>0</v>
          </cell>
        </row>
      </sheetData>
      <sheetData sheetId="8">
        <row r="6">
          <cell r="E6">
            <v>0</v>
          </cell>
        </row>
        <row r="26">
          <cell r="E26">
            <v>0</v>
          </cell>
        </row>
        <row r="52">
          <cell r="E52">
            <v>0</v>
          </cell>
        </row>
      </sheetData>
      <sheetData sheetId="9">
        <row r="26">
          <cell r="E26">
            <v>0</v>
          </cell>
        </row>
        <row r="53">
          <cell r="E53">
            <v>0</v>
          </cell>
        </row>
      </sheetData>
      <sheetData sheetId="10">
        <row r="6">
          <cell r="E6">
            <v>0</v>
          </cell>
        </row>
      </sheetData>
      <sheetData sheetId="11">
        <row r="6">
          <cell r="E6">
            <v>0</v>
          </cell>
        </row>
      </sheetData>
      <sheetData sheetId="12">
        <row r="6">
          <cell r="E6">
            <v>0</v>
          </cell>
        </row>
      </sheetData>
      <sheetData sheetId="13">
        <row r="6">
          <cell r="E6">
            <v>0</v>
          </cell>
        </row>
      </sheetData>
      <sheetData sheetId="14">
        <row r="6">
          <cell r="E6">
            <v>0</v>
          </cell>
        </row>
      </sheetData>
      <sheetData sheetId="15">
        <row r="6">
          <cell r="E6">
            <v>0</v>
          </cell>
        </row>
      </sheetData>
      <sheetData sheetId="16">
        <row r="6">
          <cell r="E6">
            <v>0</v>
          </cell>
        </row>
      </sheetData>
      <sheetData sheetId="17">
        <row r="6">
          <cell r="E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zoomScale="120" zoomScaleNormal="120" zoomScalePageLayoutView="0" workbookViewId="0" topLeftCell="A58">
      <selection activeCell="F43" sqref="F43"/>
    </sheetView>
  </sheetViews>
  <sheetFormatPr defaultColWidth="8.00390625" defaultRowHeight="12.75"/>
  <cols>
    <col min="1" max="1" width="8.140625" style="344" customWidth="1"/>
    <col min="2" max="2" width="82.8515625" style="344" customWidth="1"/>
    <col min="3" max="3" width="15.00390625" style="344" customWidth="1"/>
    <col min="4" max="4" width="14.8515625" style="344" customWidth="1"/>
    <col min="5" max="5" width="11.421875" style="344" customWidth="1"/>
    <col min="6" max="6" width="13.8515625" style="344" customWidth="1"/>
    <col min="7" max="7" width="11.421875" style="344" customWidth="1"/>
    <col min="8" max="16384" width="8.00390625" style="344" customWidth="1"/>
  </cols>
  <sheetData>
    <row r="1" spans="2:3" ht="13.5" customHeight="1">
      <c r="B1" s="713" t="s">
        <v>534</v>
      </c>
      <c r="C1" s="714"/>
    </row>
    <row r="2" spans="2:4" ht="23.25" customHeight="1" thickBot="1">
      <c r="B2" s="715" t="s">
        <v>452</v>
      </c>
      <c r="C2" s="715"/>
      <c r="D2" s="578" t="s">
        <v>286</v>
      </c>
    </row>
    <row r="3" spans="1:7" s="343" customFormat="1" ht="25.5" customHeight="1" thickBot="1" thickTop="1">
      <c r="A3" s="622" t="s">
        <v>0</v>
      </c>
      <c r="B3" s="623" t="s">
        <v>1</v>
      </c>
      <c r="C3" s="624" t="s">
        <v>418</v>
      </c>
      <c r="D3" s="625" t="s">
        <v>519</v>
      </c>
      <c r="E3" s="344"/>
      <c r="F3" s="344"/>
      <c r="G3" s="344"/>
    </row>
    <row r="4" spans="1:7" s="417" customFormat="1" ht="16.5" thickTop="1">
      <c r="A4" s="618" t="s">
        <v>2</v>
      </c>
      <c r="B4" s="619" t="s">
        <v>3</v>
      </c>
      <c r="C4" s="620">
        <f>C5+C6</f>
        <v>1580843</v>
      </c>
      <c r="D4" s="621">
        <f>D5+D6</f>
        <v>1581758</v>
      </c>
      <c r="E4" s="356"/>
      <c r="F4" s="356"/>
      <c r="G4" s="356"/>
    </row>
    <row r="5" spans="1:4" ht="15.75">
      <c r="A5" s="604"/>
      <c r="B5" s="347" t="s">
        <v>4</v>
      </c>
      <c r="C5" s="348">
        <f>'3.Intézményi bevételek'!C25</f>
        <v>554248</v>
      </c>
      <c r="D5" s="607">
        <f>'3.Intézményi bevételek'!D25</f>
        <v>555163</v>
      </c>
    </row>
    <row r="6" spans="1:4" ht="15.75">
      <c r="A6" s="605"/>
      <c r="B6" s="346" t="s">
        <v>499</v>
      </c>
      <c r="C6" s="348">
        <f>C7+C8</f>
        <v>1026595</v>
      </c>
      <c r="D6" s="607">
        <f>D7+D8</f>
        <v>1026595</v>
      </c>
    </row>
    <row r="7" spans="1:4" ht="15.75">
      <c r="A7" s="606"/>
      <c r="B7" s="345" t="s">
        <v>5</v>
      </c>
      <c r="C7" s="348">
        <f>'5.1 Önkormányzat bevétele'!C5+'1.tájékoztató kimutatás'!D7</f>
        <v>67443</v>
      </c>
      <c r="D7" s="607">
        <f>'5.1 Önkormányzat bevétele'!D5+'1.tájékoztató kimutatás'!E7+'3.Intézményi bevételek'!D26</f>
        <v>67443</v>
      </c>
    </row>
    <row r="8" spans="1:4" ht="15.75">
      <c r="A8" s="606"/>
      <c r="B8" s="349" t="s">
        <v>6</v>
      </c>
      <c r="C8" s="348">
        <f>'5.1 Önkormányzat bevétele'!C6</f>
        <v>959152</v>
      </c>
      <c r="D8" s="607">
        <f>'5.1 Önkormányzat bevétele'!D6</f>
        <v>959152</v>
      </c>
    </row>
    <row r="9" spans="1:4" ht="15.75">
      <c r="A9" s="606"/>
      <c r="B9" s="349" t="s">
        <v>7</v>
      </c>
      <c r="C9" s="348">
        <f>'5.1 Önkormányzat bevétele'!C7</f>
        <v>506100</v>
      </c>
      <c r="D9" s="607">
        <f>'5.1 Önkormányzat bevétele'!D7</f>
        <v>506100</v>
      </c>
    </row>
    <row r="10" spans="1:4" ht="15.75">
      <c r="A10" s="606"/>
      <c r="B10" s="349" t="s">
        <v>8</v>
      </c>
      <c r="C10" s="348">
        <f>'5.1 Önkormányzat bevétele'!C8</f>
        <v>97000</v>
      </c>
      <c r="D10" s="348">
        <f>'5.1 Önkormányzat bevétele'!D8</f>
        <v>97000</v>
      </c>
    </row>
    <row r="11" spans="1:4" ht="15.75">
      <c r="A11" s="606"/>
      <c r="B11" s="349" t="s">
        <v>9</v>
      </c>
      <c r="C11" s="348">
        <f>'5.1 Önkormányzat bevétele'!C9</f>
        <v>38000</v>
      </c>
      <c r="D11" s="348">
        <f>'5.1 Önkormányzat bevétele'!D9</f>
        <v>38000</v>
      </c>
    </row>
    <row r="12" spans="1:4" ht="15.75">
      <c r="A12" s="606"/>
      <c r="B12" s="349" t="s">
        <v>10</v>
      </c>
      <c r="C12" s="348">
        <f>'5.1 Önkormányzat bevétele'!C10</f>
        <v>100</v>
      </c>
      <c r="D12" s="348">
        <f>'5.1 Önkormányzat bevétele'!D10</f>
        <v>100</v>
      </c>
    </row>
    <row r="13" spans="1:4" ht="15.75">
      <c r="A13" s="606"/>
      <c r="B13" s="349" t="s">
        <v>11</v>
      </c>
      <c r="C13" s="348">
        <f>'5.1 Önkormányzat bevétele'!C11</f>
        <v>367500</v>
      </c>
      <c r="D13" s="348">
        <f>'5.1 Önkormányzat bevétele'!D11</f>
        <v>367500</v>
      </c>
    </row>
    <row r="14" spans="1:4" ht="15.75">
      <c r="A14" s="606"/>
      <c r="B14" s="349" t="s">
        <v>11</v>
      </c>
      <c r="C14" s="348">
        <f>'5.1 Önkormányzat bevétele'!C12</f>
        <v>1500</v>
      </c>
      <c r="D14" s="348">
        <f>'5.1 Önkormányzat bevétele'!D12</f>
        <v>1500</v>
      </c>
    </row>
    <row r="15" spans="1:4" ht="15.75">
      <c r="A15" s="606"/>
      <c r="B15" s="349" t="s">
        <v>415</v>
      </c>
      <c r="C15" s="348">
        <f>'5.1 Önkormányzat bevétele'!C13</f>
        <v>2000</v>
      </c>
      <c r="D15" s="348">
        <f>'5.1 Önkormányzat bevétele'!D13</f>
        <v>2000</v>
      </c>
    </row>
    <row r="16" spans="1:4" ht="15.75">
      <c r="A16" s="606"/>
      <c r="B16" s="349" t="s">
        <v>12</v>
      </c>
      <c r="C16" s="348">
        <f>'5.1 Önkormányzat bevétele'!C14</f>
        <v>443552</v>
      </c>
      <c r="D16" s="607">
        <f>'5.1 Önkormányzat bevétele'!D14</f>
        <v>443552</v>
      </c>
    </row>
    <row r="17" spans="1:4" ht="15.75">
      <c r="A17" s="606"/>
      <c r="B17" s="349" t="s">
        <v>13</v>
      </c>
      <c r="C17" s="348">
        <f>'5.1 Önkormányzat bevétele'!C15</f>
        <v>94695</v>
      </c>
      <c r="D17" s="607">
        <f>'5.1 Önkormányzat bevétele'!D15</f>
        <v>94695</v>
      </c>
    </row>
    <row r="18" spans="1:4" ht="15.75">
      <c r="A18" s="606"/>
      <c r="B18" s="349" t="s">
        <v>14</v>
      </c>
      <c r="C18" s="348">
        <f>'5.1 Önkormányzat bevétele'!C16</f>
        <v>263857</v>
      </c>
      <c r="D18" s="607">
        <f>'5.1 Önkormányzat bevétele'!D16</f>
        <v>263857</v>
      </c>
    </row>
    <row r="19" spans="1:4" ht="15.75">
      <c r="A19" s="606"/>
      <c r="B19" s="349" t="s">
        <v>15</v>
      </c>
      <c r="C19" s="348">
        <f>'5.1 Önkormányzat bevétele'!C17</f>
        <v>85000</v>
      </c>
      <c r="D19" s="607">
        <f>'5.1 Önkormányzat bevétele'!D17</f>
        <v>85000</v>
      </c>
    </row>
    <row r="20" spans="1:4" ht="15.75">
      <c r="A20" s="606"/>
      <c r="B20" s="349" t="s">
        <v>16</v>
      </c>
      <c r="C20" s="348">
        <f>'5.1 Önkormányzat bevétele'!C18</f>
        <v>9500</v>
      </c>
      <c r="D20" s="607">
        <f>'5.1 Önkormányzat bevétele'!D18</f>
        <v>9500</v>
      </c>
    </row>
    <row r="21" spans="1:4" ht="15.75">
      <c r="A21" s="606"/>
      <c r="B21" s="349" t="s">
        <v>17</v>
      </c>
      <c r="C21" s="348">
        <f>'5.1 Önkormányzat bevétele'!C19</f>
        <v>3000</v>
      </c>
      <c r="D21" s="607">
        <f>'5.1 Önkormányzat bevétele'!D19</f>
        <v>3000</v>
      </c>
    </row>
    <row r="22" spans="1:4" ht="15.75">
      <c r="A22" s="606"/>
      <c r="B22" s="349" t="s">
        <v>18</v>
      </c>
      <c r="C22" s="348">
        <f>'5.1 Önkormányzat bevétele'!C20</f>
        <v>5000</v>
      </c>
      <c r="D22" s="607">
        <f>'5.1 Önkormányzat bevétele'!D20</f>
        <v>5000</v>
      </c>
    </row>
    <row r="23" spans="1:4" ht="15.75">
      <c r="A23" s="606"/>
      <c r="B23" s="349" t="s">
        <v>19</v>
      </c>
      <c r="C23" s="348">
        <f>'5.1 Önkormányzat bevétele'!C21</f>
        <v>1500</v>
      </c>
      <c r="D23" s="607">
        <f>'5.1 Önkormányzat bevétele'!D21</f>
        <v>1500</v>
      </c>
    </row>
    <row r="24" spans="1:4" s="356" customFormat="1" ht="15.75">
      <c r="A24" s="603" t="s">
        <v>20</v>
      </c>
      <c r="B24" s="418" t="s">
        <v>21</v>
      </c>
      <c r="C24" s="419">
        <f>'5.1 Önkormányzat bevétele'!C22</f>
        <v>1014957</v>
      </c>
      <c r="D24" s="608">
        <f>'5.1 Önkormányzat bevétele'!D22</f>
        <v>1090113</v>
      </c>
    </row>
    <row r="25" spans="1:4" ht="15.75">
      <c r="A25" s="606"/>
      <c r="B25" s="349" t="s">
        <v>22</v>
      </c>
      <c r="C25" s="348">
        <f>'5.1 Önkormányzat bevétele'!C23</f>
        <v>1014957</v>
      </c>
      <c r="D25" s="607">
        <f>'5.1 Önkormányzat bevétele'!D23</f>
        <v>1090113</v>
      </c>
    </row>
    <row r="26" spans="1:4" ht="15.75">
      <c r="A26" s="606"/>
      <c r="B26" s="349" t="s">
        <v>23</v>
      </c>
      <c r="C26" s="348">
        <f>'5.1 Önkormányzat bevétele'!C24</f>
        <v>794616</v>
      </c>
      <c r="D26" s="607">
        <f>'5.1 Önkormányzat bevétele'!D24</f>
        <v>794616</v>
      </c>
    </row>
    <row r="27" spans="1:4" ht="15.75">
      <c r="A27" s="606"/>
      <c r="B27" s="349" t="s">
        <v>518</v>
      </c>
      <c r="C27" s="348">
        <f>'5.1 Önkormányzat bevétele'!C25</f>
        <v>30634</v>
      </c>
      <c r="D27" s="607">
        <f>'5.1 Önkormányzat bevétele'!D25</f>
        <v>41050</v>
      </c>
    </row>
    <row r="28" spans="1:4" ht="15.75">
      <c r="A28" s="606"/>
      <c r="B28" s="349" t="s">
        <v>24</v>
      </c>
      <c r="C28" s="348">
        <f>'5.1 Önkormányzat bevétele'!C26</f>
        <v>183536</v>
      </c>
      <c r="D28" s="607">
        <f>'5.1 Önkormányzat bevétele'!D26</f>
        <v>183536</v>
      </c>
    </row>
    <row r="29" spans="1:4" ht="15.75">
      <c r="A29" s="606"/>
      <c r="B29" s="349" t="s">
        <v>551</v>
      </c>
      <c r="C29" s="348">
        <f>'5.1 Önkormányzat bevétele'!C27</f>
        <v>103</v>
      </c>
      <c r="D29" s="607">
        <f>'5.1 Önkormányzat bevétele'!D27</f>
        <v>103</v>
      </c>
    </row>
    <row r="30" spans="1:4" ht="15.75">
      <c r="A30" s="606"/>
      <c r="B30" s="349" t="s">
        <v>552</v>
      </c>
      <c r="C30" s="348">
        <f>'5.1 Önkormányzat bevétele'!C28</f>
        <v>6068</v>
      </c>
      <c r="D30" s="607">
        <f>'5.1 Önkormányzat bevétele'!D28</f>
        <v>6068</v>
      </c>
    </row>
    <row r="31" spans="1:4" ht="15.75">
      <c r="A31" s="606"/>
      <c r="B31" s="349" t="s">
        <v>553</v>
      </c>
      <c r="C31" s="348">
        <f>'5.1 Önkormányzat bevétele'!C29</f>
        <v>0</v>
      </c>
      <c r="D31" s="607">
        <f>'5.1 Önkormányzat bevétele'!D29</f>
        <v>12289</v>
      </c>
    </row>
    <row r="32" spans="1:4" ht="15.75">
      <c r="A32" s="606"/>
      <c r="B32" s="349" t="s">
        <v>530</v>
      </c>
      <c r="C32" s="348">
        <f>'5.1 Önkormányzat bevétele'!C30</f>
        <v>0</v>
      </c>
      <c r="D32" s="607">
        <f>'5.1 Önkormányzat bevétele'!D30</f>
        <v>52451</v>
      </c>
    </row>
    <row r="33" spans="1:4" s="356" customFormat="1" ht="15.75">
      <c r="A33" s="603" t="s">
        <v>25</v>
      </c>
      <c r="B33" s="418" t="s">
        <v>26</v>
      </c>
      <c r="C33" s="359">
        <f>C34+C35</f>
        <v>391102</v>
      </c>
      <c r="D33" s="609">
        <f>D34+D35</f>
        <v>391102</v>
      </c>
    </row>
    <row r="34" spans="1:4" ht="15.75">
      <c r="A34" s="606"/>
      <c r="B34" s="351" t="s">
        <v>27</v>
      </c>
      <c r="C34" s="350">
        <f>'3.Intézményi bevételek'!H25</f>
        <v>0</v>
      </c>
      <c r="D34" s="610">
        <f>'3.Intézményi bevételek'!I25</f>
        <v>0</v>
      </c>
    </row>
    <row r="35" spans="1:4" ht="15.75">
      <c r="A35" s="628"/>
      <c r="B35" s="349" t="s">
        <v>500</v>
      </c>
      <c r="C35" s="350">
        <f>'5.1 Önkormányzat bevétele'!C31</f>
        <v>391102</v>
      </c>
      <c r="D35" s="610">
        <f>'5.1 Önkormányzat bevétele'!D31</f>
        <v>391102</v>
      </c>
    </row>
    <row r="36" spans="1:4" ht="15.75">
      <c r="A36" s="606"/>
      <c r="B36" s="349" t="s">
        <v>28</v>
      </c>
      <c r="C36" s="350">
        <f>'5.1 Önkormányzat bevétele'!C32</f>
        <v>220000</v>
      </c>
      <c r="D36" s="610">
        <f>'5.1 Önkormányzat bevétele'!D32</f>
        <v>220000</v>
      </c>
    </row>
    <row r="37" spans="1:4" ht="15.75">
      <c r="A37" s="606"/>
      <c r="B37" s="349" t="s">
        <v>29</v>
      </c>
      <c r="C37" s="350">
        <f>'5.1 Önkormányzat bevétele'!C33</f>
        <v>103102</v>
      </c>
      <c r="D37" s="610">
        <f>'5.1 Önkormányzat bevétele'!D33</f>
        <v>78102</v>
      </c>
    </row>
    <row r="38" spans="1:4" ht="15.75">
      <c r="A38" s="606"/>
      <c r="B38" s="349" t="s">
        <v>30</v>
      </c>
      <c r="C38" s="350">
        <f>'5.1 Önkormányzat bevétele'!C34</f>
        <v>68000</v>
      </c>
      <c r="D38" s="610">
        <f>'5.1 Önkormányzat bevétele'!D34</f>
        <v>93000</v>
      </c>
    </row>
    <row r="39" spans="1:4" s="356" customFormat="1" ht="15.75">
      <c r="A39" s="603" t="s">
        <v>31</v>
      </c>
      <c r="B39" s="418" t="s">
        <v>32</v>
      </c>
      <c r="C39" s="420">
        <f>C40+C43+C46+C49</f>
        <v>2899141</v>
      </c>
      <c r="D39" s="611">
        <f>D40+D43+D46+D49</f>
        <v>2907117</v>
      </c>
    </row>
    <row r="40" spans="1:4" ht="15.75">
      <c r="A40" s="606"/>
      <c r="B40" s="351" t="s">
        <v>33</v>
      </c>
      <c r="C40" s="348">
        <f>'3.Intézményi bevételek'!J25</f>
        <v>647777</v>
      </c>
      <c r="D40" s="607">
        <f>'3.Intézményi bevételek'!K25</f>
        <v>647777</v>
      </c>
    </row>
    <row r="41" spans="1:4" ht="15.75">
      <c r="A41" s="606"/>
      <c r="B41" s="349" t="s">
        <v>34</v>
      </c>
      <c r="C41" s="348">
        <f>'3.Intézményi bevételek'!J24</f>
        <v>535219</v>
      </c>
      <c r="D41" s="607">
        <f>'3.Intézményi bevételek'!K24</f>
        <v>535219</v>
      </c>
    </row>
    <row r="42" spans="1:4" ht="15.75">
      <c r="A42" s="606"/>
      <c r="B42" s="349" t="s">
        <v>35</v>
      </c>
      <c r="C42" s="348">
        <f>C40-C41</f>
        <v>112558</v>
      </c>
      <c r="D42" s="607">
        <f>D40-D41</f>
        <v>112558</v>
      </c>
    </row>
    <row r="43" spans="1:4" ht="15.75">
      <c r="A43" s="606"/>
      <c r="B43" s="349" t="s">
        <v>501</v>
      </c>
      <c r="C43" s="348">
        <f>'5.1 Önkormányzat bevétele'!C36+'1.tájékoztató kimutatás'!D8</f>
        <v>177989</v>
      </c>
      <c r="D43" s="607">
        <f>'3.Intézményi bevételek'!K26+'5.1 Önkormányzat bevétele'!D36</f>
        <v>185965</v>
      </c>
    </row>
    <row r="44" spans="1:4" ht="15.75">
      <c r="A44" s="606"/>
      <c r="B44" s="349" t="s">
        <v>34</v>
      </c>
      <c r="C44" s="348">
        <f>'5.1 Önkormányzat bevétele'!C37</f>
        <v>0</v>
      </c>
      <c r="D44" s="607">
        <f>'5.1 Önkormányzat bevétele'!D37</f>
        <v>0</v>
      </c>
    </row>
    <row r="45" spans="1:4" ht="15.75">
      <c r="A45" s="606"/>
      <c r="B45" s="349" t="s">
        <v>35</v>
      </c>
      <c r="C45" s="348">
        <f>'5.1 Önkormányzat bevétele'!C38+'1.tájékoztató kimutatás'!D9</f>
        <v>177989</v>
      </c>
      <c r="D45" s="607">
        <f>'3.Intézményi bevételek'!K26+'5.1 Önkormányzat bevétele'!D38</f>
        <v>185965</v>
      </c>
    </row>
    <row r="46" spans="1:4" ht="15.75">
      <c r="A46" s="606"/>
      <c r="B46" s="351" t="s">
        <v>36</v>
      </c>
      <c r="C46" s="348">
        <f>'3.Intézményi bevételek'!C50</f>
        <v>69789</v>
      </c>
      <c r="D46" s="607">
        <f>D47+D48</f>
        <v>69789</v>
      </c>
    </row>
    <row r="47" spans="1:4" ht="15.75">
      <c r="A47" s="606"/>
      <c r="B47" s="349" t="s">
        <v>37</v>
      </c>
      <c r="C47" s="348"/>
      <c r="D47" s="612"/>
    </row>
    <row r="48" spans="1:4" ht="15.75">
      <c r="A48" s="606"/>
      <c r="B48" s="349" t="s">
        <v>38</v>
      </c>
      <c r="C48" s="348">
        <f>'3.Intézményi bevételek'!C50</f>
        <v>69789</v>
      </c>
      <c r="D48" s="607">
        <f>'3.Intézményi bevételek'!D50</f>
        <v>69789</v>
      </c>
    </row>
    <row r="49" spans="1:4" ht="15.75">
      <c r="A49" s="606"/>
      <c r="B49" s="349" t="s">
        <v>502</v>
      </c>
      <c r="C49" s="348">
        <f>'5.1 Önkormányzat bevétele'!C39</f>
        <v>2003586</v>
      </c>
      <c r="D49" s="607">
        <f>'5.1 Önkormányzat bevétele'!D39</f>
        <v>2003586</v>
      </c>
    </row>
    <row r="50" spans="1:4" ht="15.75">
      <c r="A50" s="606"/>
      <c r="B50" s="349" t="s">
        <v>37</v>
      </c>
      <c r="C50" s="348">
        <f>'5.1 Önkormányzat bevétele'!C40</f>
        <v>0</v>
      </c>
      <c r="D50" s="607">
        <f>'5.1 Önkormányzat bevétele'!D40</f>
        <v>0</v>
      </c>
    </row>
    <row r="51" spans="1:4" ht="15.75">
      <c r="A51" s="606"/>
      <c r="B51" s="349" t="s">
        <v>38</v>
      </c>
      <c r="C51" s="348">
        <f>'5.1 Önkormányzat bevétele'!C41</f>
        <v>2003586</v>
      </c>
      <c r="D51" s="607">
        <f>'5.1 Önkormányzat bevétele'!D41</f>
        <v>2003586</v>
      </c>
    </row>
    <row r="52" spans="1:4" s="356" customFormat="1" ht="15.75">
      <c r="A52" s="603" t="s">
        <v>39</v>
      </c>
      <c r="B52" s="418" t="s">
        <v>40</v>
      </c>
      <c r="C52" s="419">
        <f>C53+C54+C55+C56</f>
        <v>23906</v>
      </c>
      <c r="D52" s="608">
        <f>D53+D54+D55+D56</f>
        <v>30906</v>
      </c>
    </row>
    <row r="53" spans="1:4" ht="15.75">
      <c r="A53" s="606"/>
      <c r="B53" s="351" t="s">
        <v>41</v>
      </c>
      <c r="C53" s="348">
        <f>'3.Intézményi bevételek'!E50</f>
        <v>9470</v>
      </c>
      <c r="D53" s="610">
        <f>'3.Intézményi bevételek'!G50</f>
        <v>9470</v>
      </c>
    </row>
    <row r="54" spans="1:4" ht="15.75">
      <c r="A54" s="606"/>
      <c r="B54" s="349" t="s">
        <v>503</v>
      </c>
      <c r="C54" s="348">
        <f>'5.1 Önkormányzat bevétele'!C43</f>
        <v>0</v>
      </c>
      <c r="D54" s="607">
        <f>'5.1 Önkormányzat bevétele'!D43</f>
        <v>7000</v>
      </c>
    </row>
    <row r="55" spans="1:4" ht="15.75">
      <c r="A55" s="606"/>
      <c r="B55" s="351" t="s">
        <v>42</v>
      </c>
      <c r="C55" s="348">
        <f>'3.Intézményi bevételek'!H50</f>
        <v>2900</v>
      </c>
      <c r="D55" s="607">
        <f>'3.Intézményi bevételek'!I50</f>
        <v>2900</v>
      </c>
    </row>
    <row r="56" spans="1:4" ht="15.75">
      <c r="A56" s="606"/>
      <c r="B56" s="349" t="s">
        <v>504</v>
      </c>
      <c r="C56" s="348">
        <f>'5.1 Önkormányzat bevétele'!C44</f>
        <v>11536</v>
      </c>
      <c r="D56" s="607">
        <f>'5.1 Önkormányzat bevétele'!D44</f>
        <v>11536</v>
      </c>
    </row>
    <row r="57" spans="1:4" s="356" customFormat="1" ht="15.75">
      <c r="A57" s="603" t="s">
        <v>43</v>
      </c>
      <c r="B57" s="418" t="s">
        <v>44</v>
      </c>
      <c r="C57" s="419">
        <f>C58+C59+C60+C61</f>
        <v>7000</v>
      </c>
      <c r="D57" s="608">
        <f>D58+D59+D60+D61</f>
        <v>7000</v>
      </c>
    </row>
    <row r="58" spans="1:4" ht="15.75">
      <c r="A58" s="606"/>
      <c r="B58" s="351" t="s">
        <v>45</v>
      </c>
      <c r="C58" s="348"/>
      <c r="D58" s="612"/>
    </row>
    <row r="59" spans="1:4" ht="15.75">
      <c r="A59" s="606"/>
      <c r="B59" s="351" t="s">
        <v>46</v>
      </c>
      <c r="C59" s="348"/>
      <c r="D59" s="612"/>
    </row>
    <row r="60" spans="1:4" ht="15.75">
      <c r="A60" s="604"/>
      <c r="B60" s="349" t="s">
        <v>505</v>
      </c>
      <c r="C60" s="348">
        <f>'5.1 Önkormányzat bevétele'!C46</f>
        <v>2000</v>
      </c>
      <c r="D60" s="607">
        <f>'5.1 Önkormányzat bevétele'!D46</f>
        <v>2000</v>
      </c>
    </row>
    <row r="61" spans="1:4" ht="15.75">
      <c r="A61" s="605"/>
      <c r="B61" s="349" t="s">
        <v>506</v>
      </c>
      <c r="C61" s="348">
        <f>'5.1 Önkormányzat bevétele'!C47</f>
        <v>5000</v>
      </c>
      <c r="D61" s="607">
        <f>'5.1 Önkormányzat bevétele'!D47</f>
        <v>5000</v>
      </c>
    </row>
    <row r="62" spans="1:4" s="353" customFormat="1" ht="28.5" customHeight="1">
      <c r="A62" s="718" t="s">
        <v>47</v>
      </c>
      <c r="B62" s="719"/>
      <c r="C62" s="352">
        <f>C4+C24+C33+C39+C52+C57</f>
        <v>5916949</v>
      </c>
      <c r="D62" s="613">
        <f>D4+D24+D33+D39+D52+D57</f>
        <v>6007996</v>
      </c>
    </row>
    <row r="63" spans="1:4" s="356" customFormat="1" ht="15.75">
      <c r="A63" s="603" t="s">
        <v>48</v>
      </c>
      <c r="B63" s="411" t="s">
        <v>49</v>
      </c>
      <c r="C63" s="419">
        <f>C64+C65</f>
        <v>354000</v>
      </c>
      <c r="D63" s="608">
        <f>D64+D65</f>
        <v>301549</v>
      </c>
    </row>
    <row r="64" spans="1:4" ht="15.75">
      <c r="A64" s="606"/>
      <c r="B64" s="345" t="s">
        <v>50</v>
      </c>
      <c r="C64" s="354">
        <f>'5.1 Önkormányzat bevétele'!C50</f>
        <v>354000</v>
      </c>
      <c r="D64" s="614">
        <f>'5.1 Önkormányzat bevétele'!D50</f>
        <v>301549</v>
      </c>
    </row>
    <row r="65" spans="1:4" ht="15.75">
      <c r="A65" s="606"/>
      <c r="B65" s="346" t="s">
        <v>51</v>
      </c>
      <c r="C65" s="354">
        <f>'5.1 Önkormányzat bevétele'!C51</f>
        <v>0</v>
      </c>
      <c r="D65" s="612"/>
    </row>
    <row r="66" spans="1:4" s="356" customFormat="1" ht="28.5" customHeight="1">
      <c r="A66" s="718" t="s">
        <v>52</v>
      </c>
      <c r="B66" s="719"/>
      <c r="C66" s="355">
        <f>C63</f>
        <v>354000</v>
      </c>
      <c r="D66" s="615">
        <f>D63</f>
        <v>301549</v>
      </c>
    </row>
    <row r="67" spans="1:4" s="356" customFormat="1" ht="15.75">
      <c r="A67" s="603" t="s">
        <v>53</v>
      </c>
      <c r="B67" s="720" t="s">
        <v>54</v>
      </c>
      <c r="C67" s="721"/>
      <c r="D67" s="616"/>
    </row>
    <row r="68" spans="1:4" ht="15.75">
      <c r="A68" s="606"/>
      <c r="B68" s="357" t="s">
        <v>55</v>
      </c>
      <c r="C68" s="350">
        <f>'3.Intézményi bevételek'!C76</f>
        <v>150300</v>
      </c>
      <c r="D68" s="610">
        <f>'3.Intézményi bevételek'!D76</f>
        <v>150300</v>
      </c>
    </row>
    <row r="69" spans="1:4" ht="15.75">
      <c r="A69" s="606"/>
      <c r="B69" s="345" t="s">
        <v>507</v>
      </c>
      <c r="C69" s="350">
        <f>'5.1 Önkormányzat bevétele'!C54</f>
        <v>0</v>
      </c>
      <c r="D69" s="612"/>
    </row>
    <row r="70" spans="1:4" ht="15.75">
      <c r="A70" s="606"/>
      <c r="B70" s="357" t="s">
        <v>56</v>
      </c>
      <c r="C70" s="350">
        <f>'3.Intézményi bevételek'!E76</f>
        <v>44625</v>
      </c>
      <c r="D70" s="610">
        <f>'3.Intézményi bevételek'!G78</f>
        <v>44625</v>
      </c>
    </row>
    <row r="71" spans="1:4" ht="15.75">
      <c r="A71" s="606"/>
      <c r="B71" s="345" t="s">
        <v>508</v>
      </c>
      <c r="C71" s="350">
        <f>'5.1 Önkormányzat bevétele'!C55</f>
        <v>431672</v>
      </c>
      <c r="D71" s="610">
        <f>'5.1 Önkormányzat bevétele'!D55</f>
        <v>431672</v>
      </c>
    </row>
    <row r="72" spans="1:4" s="356" customFormat="1" ht="16.5" customHeight="1">
      <c r="A72" s="718" t="s">
        <v>57</v>
      </c>
      <c r="B72" s="719"/>
      <c r="C72" s="358">
        <f>SUM(C68:C71)</f>
        <v>626597</v>
      </c>
      <c r="D72" s="617">
        <f>SUM(D68:D71)</f>
        <v>626597</v>
      </c>
    </row>
    <row r="73" spans="1:4" ht="16.5" thickBot="1">
      <c r="A73" s="716" t="s">
        <v>58</v>
      </c>
      <c r="B73" s="717"/>
      <c r="C73" s="626">
        <f>C62+C66+C72</f>
        <v>6897546</v>
      </c>
      <c r="D73" s="627">
        <f>D62+D66+D72</f>
        <v>6936142</v>
      </c>
    </row>
    <row r="74" ht="16.5" thickTop="1"/>
    <row r="75" spans="1:3" s="343" customFormat="1" ht="15.75">
      <c r="A75" s="344"/>
      <c r="B75" s="344"/>
      <c r="C75" s="360"/>
    </row>
    <row r="76" ht="15.75">
      <c r="C76" s="360"/>
    </row>
    <row r="78" ht="15.75">
      <c r="C78" s="360"/>
    </row>
    <row r="79" ht="15.75">
      <c r="C79" s="360"/>
    </row>
    <row r="80" ht="15.75">
      <c r="C80" s="360"/>
    </row>
    <row r="83" ht="15.75">
      <c r="C83" s="360"/>
    </row>
  </sheetData>
  <sheetProtection/>
  <mergeCells count="7">
    <mergeCell ref="B1:C1"/>
    <mergeCell ref="B2:C2"/>
    <mergeCell ref="A73:B73"/>
    <mergeCell ref="A62:B62"/>
    <mergeCell ref="A66:B66"/>
    <mergeCell ref="B67:C67"/>
    <mergeCell ref="A72:B72"/>
  </mergeCells>
  <printOptions/>
  <pageMargins left="0.7480314960629921" right="0.7480314960629921" top="1.1023622047244095" bottom="0.984251968503937" header="0.5118110236220472" footer="0.5118110236220472"/>
  <pageSetup horizontalDpi="300" verticalDpi="300" orientation="portrait" paperSize="9" scale="61" r:id="rId1"/>
  <headerFooter alignWithMargins="0">
    <oddHeader>&amp;R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K70"/>
  <sheetViews>
    <sheetView zoomScalePageLayoutView="0" workbookViewId="0" topLeftCell="A10">
      <selection activeCell="A1" sqref="A1:E1"/>
    </sheetView>
  </sheetViews>
  <sheetFormatPr defaultColWidth="8.00390625" defaultRowHeight="12.75"/>
  <cols>
    <col min="1" max="1" width="16.28125" style="294" customWidth="1"/>
    <col min="2" max="3" width="14.57421875" style="266" customWidth="1"/>
    <col min="4" max="6" width="14.7109375" style="266" customWidth="1"/>
    <col min="7" max="7" width="10.28125" style="266" customWidth="1"/>
    <col min="8" max="8" width="24.421875" style="266" customWidth="1"/>
    <col min="9" max="11" width="11.00390625" style="266" customWidth="1"/>
    <col min="12" max="16384" width="8.00390625" style="266" customWidth="1"/>
  </cols>
  <sheetData>
    <row r="1" spans="1:11" ht="15.75">
      <c r="A1" s="755" t="s">
        <v>543</v>
      </c>
      <c r="B1" s="756"/>
      <c r="C1" s="756"/>
      <c r="D1" s="756"/>
      <c r="E1" s="756"/>
      <c r="F1" s="531"/>
      <c r="G1" s="267"/>
      <c r="H1" s="268"/>
      <c r="K1" s="269"/>
    </row>
    <row r="2" spans="1:11" ht="33" customHeight="1">
      <c r="A2" s="755" t="s">
        <v>456</v>
      </c>
      <c r="B2" s="756"/>
      <c r="C2" s="756"/>
      <c r="D2" s="756"/>
      <c r="E2" s="756"/>
      <c r="F2" s="531"/>
      <c r="G2" s="267"/>
      <c r="H2" s="268"/>
      <c r="K2" s="269"/>
    </row>
    <row r="3" spans="1:11" ht="33" customHeight="1" thickBot="1">
      <c r="A3" s="570"/>
      <c r="B3" s="531"/>
      <c r="C3" s="531"/>
      <c r="D3" s="531"/>
      <c r="E3" s="531"/>
      <c r="F3" s="587" t="s">
        <v>286</v>
      </c>
      <c r="G3" s="267"/>
      <c r="H3" s="268"/>
      <c r="K3" s="269"/>
    </row>
    <row r="4" spans="1:11" ht="28.5" customHeight="1" thickBot="1" thickTop="1">
      <c r="A4" s="757" t="s">
        <v>340</v>
      </c>
      <c r="B4" s="757"/>
      <c r="C4" s="757"/>
      <c r="D4" s="757" t="s">
        <v>61</v>
      </c>
      <c r="E4" s="757"/>
      <c r="F4" s="757"/>
      <c r="G4" s="267"/>
      <c r="H4" s="268"/>
      <c r="K4" s="269"/>
    </row>
    <row r="5" spans="1:7" ht="31.5" customHeight="1" thickBot="1">
      <c r="A5" s="270" t="s">
        <v>1</v>
      </c>
      <c r="B5" s="271" t="s">
        <v>463</v>
      </c>
      <c r="C5" s="271" t="s">
        <v>514</v>
      </c>
      <c r="D5" s="536" t="s">
        <v>1</v>
      </c>
      <c r="E5" s="271" t="s">
        <v>464</v>
      </c>
      <c r="F5" s="271" t="s">
        <v>515</v>
      </c>
      <c r="G5" s="272"/>
    </row>
    <row r="6" spans="1:7" s="272" customFormat="1" ht="24.75" customHeight="1">
      <c r="A6" s="273" t="s">
        <v>358</v>
      </c>
      <c r="B6" s="274">
        <f>'1. összes bevétel'!C4-'1. összes bevétel'!C9-'1. összes bevétel'!C16-'9.2.sz.mell felhalm mérleg'!B15</f>
        <v>602363</v>
      </c>
      <c r="C6" s="274">
        <f>'1. összes bevétel'!D4-'1. összes bevétel'!D9-'1. összes bevétel'!D16-'9.2.sz.mell felhalm mérleg'!D15-'9.2.sz.mell felhalm mérleg'!C15</f>
        <v>603278</v>
      </c>
      <c r="D6" s="534" t="s">
        <v>153</v>
      </c>
      <c r="E6" s="535">
        <f>'2. ÖSSZES kiadások'!C40</f>
        <v>1517598</v>
      </c>
      <c r="F6" s="535">
        <f>'2. ÖSSZES kiadások'!D40</f>
        <v>1528870</v>
      </c>
      <c r="G6" s="268"/>
    </row>
    <row r="7" spans="1:7" ht="24.75" customHeight="1">
      <c r="A7" s="277" t="s">
        <v>359</v>
      </c>
      <c r="B7" s="276">
        <f>'1. összes bevétel'!C16</f>
        <v>443552</v>
      </c>
      <c r="C7" s="276">
        <f>'1. összes bevétel'!D16</f>
        <v>443552</v>
      </c>
      <c r="D7" s="275" t="s">
        <v>360</v>
      </c>
      <c r="E7" s="276">
        <f>'2. ÖSSZES kiadások'!C41</f>
        <v>406615</v>
      </c>
      <c r="F7" s="276">
        <f>'2. ÖSSZES kiadások'!D41</f>
        <v>410308</v>
      </c>
      <c r="G7" s="268"/>
    </row>
    <row r="8" spans="1:7" ht="24.75" customHeight="1">
      <c r="A8" s="277" t="s">
        <v>361</v>
      </c>
      <c r="B8" s="276">
        <f>'1. összes bevétel'!C40+'1. összes bevétel'!C43+'1. összes bevétel'!C54+'1. összes bevétel'!C53</f>
        <v>835236</v>
      </c>
      <c r="C8" s="276">
        <f>'1. összes bevétel'!D40+'1. összes bevétel'!D43+'1. összes bevétel'!D54+'1. összes bevétel'!D53</f>
        <v>850212</v>
      </c>
      <c r="D8" s="275" t="s">
        <v>156</v>
      </c>
      <c r="E8" s="276">
        <f>'2. ÖSSZES kiadások'!C42-'9.1.sz.mell működés mérleg'!E13-'9.2.sz.mell felhalm mérleg'!E13</f>
        <v>1677027</v>
      </c>
      <c r="F8" s="276">
        <f>'2. ÖSSZES kiadások'!D42-'9.1.sz.mell működés mérleg'!F13-'9.2.sz.mell felhalm mérleg'!F13</f>
        <v>1715231</v>
      </c>
      <c r="G8" s="268"/>
    </row>
    <row r="9" spans="1:7" ht="24.75" customHeight="1">
      <c r="A9" s="277" t="s">
        <v>362</v>
      </c>
      <c r="B9" s="276">
        <f>'1. összes bevétel'!C24</f>
        <v>1014957</v>
      </c>
      <c r="C9" s="276">
        <f>'1. összes bevétel'!D24</f>
        <v>1090113</v>
      </c>
      <c r="D9" s="275" t="s">
        <v>363</v>
      </c>
      <c r="E9" s="276">
        <f>'2. ÖSSZES kiadások'!C45</f>
        <v>18322</v>
      </c>
      <c r="F9" s="276">
        <f>'2. ÖSSZES kiadások'!D45</f>
        <v>18322</v>
      </c>
      <c r="G9" s="268"/>
    </row>
    <row r="10" spans="1:7" ht="24.75" customHeight="1">
      <c r="A10" s="277" t="s">
        <v>364</v>
      </c>
      <c r="B10" s="276">
        <f>'1. összes bevétel'!C68+'1. összes bevétel'!C69</f>
        <v>150300</v>
      </c>
      <c r="C10" s="276">
        <f>'1. összes bevétel'!D68+'1. összes bevétel'!D69</f>
        <v>150300</v>
      </c>
      <c r="D10" s="275" t="s">
        <v>219</v>
      </c>
      <c r="E10" s="276">
        <f>'2. ÖSSZES kiadások'!C46</f>
        <v>131450</v>
      </c>
      <c r="F10" s="276">
        <f>'2. ÖSSZES kiadások'!D46</f>
        <v>131450</v>
      </c>
      <c r="G10" s="278"/>
    </row>
    <row r="11" spans="1:7" ht="21" customHeight="1">
      <c r="A11" s="279" t="s">
        <v>365</v>
      </c>
      <c r="B11" s="276">
        <f>'1. összes bevétel'!C9-'1. összes bevétel'!C11</f>
        <v>468100</v>
      </c>
      <c r="C11" s="276">
        <f>'1. összes bevétel'!D9-'1. összes bevétel'!D11</f>
        <v>468100</v>
      </c>
      <c r="D11" s="275" t="s">
        <v>192</v>
      </c>
      <c r="E11" s="276">
        <f>'2. ÖSSZES kiadások'!C43+'2. ÖSSZES kiadások'!C44</f>
        <v>108243</v>
      </c>
      <c r="F11" s="276">
        <f>'2. ÖSSZES kiadások'!D43+'2. ÖSSZES kiadások'!D44</f>
        <v>136959</v>
      </c>
      <c r="G11" s="268"/>
    </row>
    <row r="12" spans="1:7" ht="32.25" customHeight="1">
      <c r="A12" s="279" t="s">
        <v>317</v>
      </c>
      <c r="B12" s="276">
        <f>'1. összes bevétel'!C64</f>
        <v>354000</v>
      </c>
      <c r="C12" s="276">
        <f>'1. összes bevétel'!D64</f>
        <v>301549</v>
      </c>
      <c r="D12" s="275" t="s">
        <v>366</v>
      </c>
      <c r="E12" s="276">
        <f>'2. ÖSSZES kiadások'!C55</f>
        <v>54856</v>
      </c>
      <c r="F12" s="276">
        <f>'2. ÖSSZES kiadások'!D55</f>
        <v>54856</v>
      </c>
      <c r="G12" s="268"/>
    </row>
    <row r="13" spans="1:7" ht="40.5" customHeight="1">
      <c r="A13" s="439" t="s">
        <v>411</v>
      </c>
      <c r="B13" s="280">
        <f>'1. összes bevétel'!C60</f>
        <v>2000</v>
      </c>
      <c r="C13" s="280">
        <f>'1. összes bevétel'!D60</f>
        <v>2000</v>
      </c>
      <c r="D13" s="275" t="s">
        <v>367</v>
      </c>
      <c r="E13" s="276">
        <f>'5.2. Önkormányzat kiadás'!B15-'9.2.sz.mell felhalm mérleg'!E13</f>
        <v>70191</v>
      </c>
      <c r="F13" s="276">
        <f>'5.2. Önkormányzat kiadás'!C15-'9.2.sz.mell felhalm mérleg'!F13</f>
        <v>70191</v>
      </c>
      <c r="G13" s="268"/>
    </row>
    <row r="14" spans="1:7" ht="24.75" customHeight="1">
      <c r="A14" s="281"/>
      <c r="B14" s="282"/>
      <c r="C14" s="532"/>
      <c r="D14" s="275" t="s">
        <v>333</v>
      </c>
      <c r="E14" s="276">
        <f>'2. ÖSSZES kiadások'!C52</f>
        <v>500</v>
      </c>
      <c r="F14" s="276">
        <f>'2. ÖSSZES kiadások'!D52</f>
        <v>500</v>
      </c>
      <c r="G14" s="268"/>
    </row>
    <row r="15" spans="1:7" ht="24.75" customHeight="1">
      <c r="A15" s="279"/>
      <c r="B15" s="282"/>
      <c r="C15" s="532"/>
      <c r="D15" s="275" t="s">
        <v>368</v>
      </c>
      <c r="E15" s="276">
        <f>'2. ÖSSZES kiadások'!C17-'9.2.sz.mell felhalm mérleg'!E10</f>
        <v>218254</v>
      </c>
      <c r="F15" s="276">
        <f>'2. ÖSSZES kiadások'!D17-'9.2.sz.mell felhalm mérleg'!F10</f>
        <v>142965</v>
      </c>
      <c r="G15" s="268"/>
    </row>
    <row r="16" spans="1:7" ht="24.75" customHeight="1">
      <c r="A16" s="279"/>
      <c r="B16" s="282"/>
      <c r="C16" s="532"/>
      <c r="D16" s="283" t="s">
        <v>411</v>
      </c>
      <c r="E16" s="276">
        <f>'2. ÖSSZES kiadások'!C57</f>
        <v>1500</v>
      </c>
      <c r="F16" s="276">
        <f>'2. ÖSSZES kiadások'!D57</f>
        <v>1500</v>
      </c>
      <c r="G16" s="268"/>
    </row>
    <row r="17" spans="1:7" ht="24.75" customHeight="1">
      <c r="A17" s="279"/>
      <c r="B17" s="282"/>
      <c r="C17" s="532"/>
      <c r="D17" s="283"/>
      <c r="E17" s="282"/>
      <c r="F17" s="282"/>
      <c r="G17" s="268"/>
    </row>
    <row r="18" spans="1:7" ht="18" customHeight="1">
      <c r="A18" s="279"/>
      <c r="B18" s="282"/>
      <c r="C18" s="532"/>
      <c r="D18" s="283"/>
      <c r="E18" s="282"/>
      <c r="F18" s="282"/>
      <c r="G18" s="268"/>
    </row>
    <row r="19" spans="1:7" ht="18" customHeight="1" thickBot="1">
      <c r="A19" s="284"/>
      <c r="B19" s="285"/>
      <c r="C19" s="533"/>
      <c r="D19" s="286"/>
      <c r="E19" s="287"/>
      <c r="F19" s="287"/>
      <c r="G19" s="268"/>
    </row>
    <row r="20" spans="1:7" ht="18" customHeight="1">
      <c r="A20" s="288" t="s">
        <v>369</v>
      </c>
      <c r="B20" s="437">
        <f>SUM(B6:B19)</f>
        <v>3870508</v>
      </c>
      <c r="C20" s="437">
        <f>SUM(C6:C19)</f>
        <v>3909104</v>
      </c>
      <c r="D20" s="289" t="s">
        <v>369</v>
      </c>
      <c r="E20" s="289">
        <f>SUM(E6:E19)</f>
        <v>4204556</v>
      </c>
      <c r="F20" s="289">
        <f>SUM(F6:F19)</f>
        <v>4211152</v>
      </c>
      <c r="G20" s="268"/>
    </row>
    <row r="21" spans="1:7" ht="18" customHeight="1" thickBot="1">
      <c r="A21" s="290" t="s">
        <v>370</v>
      </c>
      <c r="B21" s="438">
        <f>IF(((E20-B20)&gt;0),E20-B20,"----")</f>
        <v>334048</v>
      </c>
      <c r="C21" s="438">
        <f>IF(((F20-C20)&gt;0),F20-C20,"----")</f>
        <v>302048</v>
      </c>
      <c r="D21" s="292" t="s">
        <v>371</v>
      </c>
      <c r="E21" s="291" t="str">
        <f>IF(((B20-E20)&gt;0),B20-E20,"----")</f>
        <v>----</v>
      </c>
      <c r="F21" s="291" t="str">
        <f>IF(((C20-F20)&gt;0),C20-F20,"----")</f>
        <v>----</v>
      </c>
      <c r="G21" s="268"/>
    </row>
    <row r="22" spans="1:8" ht="18" customHeight="1">
      <c r="A22" s="293"/>
      <c r="B22" s="268"/>
      <c r="C22" s="268"/>
      <c r="D22" s="268"/>
      <c r="E22" s="268"/>
      <c r="F22" s="268"/>
      <c r="G22" s="268"/>
      <c r="H22" s="268"/>
    </row>
    <row r="23" spans="1:8" ht="12.75">
      <c r="A23" s="293"/>
      <c r="B23" s="268"/>
      <c r="C23" s="268"/>
      <c r="D23" s="268"/>
      <c r="E23" s="268"/>
      <c r="F23" s="268"/>
      <c r="G23" s="268"/>
      <c r="H23" s="268"/>
    </row>
    <row r="24" spans="1:8" ht="12.75">
      <c r="A24" s="293"/>
      <c r="B24" s="268"/>
      <c r="C24" s="268"/>
      <c r="D24" s="268"/>
      <c r="E24" s="268"/>
      <c r="F24" s="268"/>
      <c r="G24" s="268"/>
      <c r="H24" s="268"/>
    </row>
    <row r="25" spans="1:8" ht="12.75">
      <c r="A25" s="293"/>
      <c r="B25" s="268"/>
      <c r="C25" s="268"/>
      <c r="D25" s="268"/>
      <c r="E25" s="268"/>
      <c r="F25" s="268"/>
      <c r="G25" s="268"/>
      <c r="H25" s="268"/>
    </row>
    <row r="26" spans="1:8" ht="12.75">
      <c r="A26" s="293"/>
      <c r="B26" s="268">
        <f>E23-B23</f>
        <v>0</v>
      </c>
      <c r="C26" s="268"/>
      <c r="D26" s="268"/>
      <c r="E26" s="268"/>
      <c r="F26" s="268"/>
      <c r="G26" s="268"/>
      <c r="H26" s="268"/>
    </row>
    <row r="27" spans="1:8" ht="12.75">
      <c r="A27" s="293"/>
      <c r="B27" s="268"/>
      <c r="C27" s="268"/>
      <c r="D27" s="268"/>
      <c r="E27" s="268"/>
      <c r="F27" s="268"/>
      <c r="G27" s="268"/>
      <c r="H27" s="268"/>
    </row>
    <row r="28" spans="1:8" ht="12.75">
      <c r="A28" s="293"/>
      <c r="B28" s="268"/>
      <c r="C28" s="268"/>
      <c r="D28" s="268"/>
      <c r="E28" s="268"/>
      <c r="F28" s="268"/>
      <c r="G28" s="268"/>
      <c r="H28" s="268"/>
    </row>
    <row r="29" spans="1:8" ht="12.75">
      <c r="A29" s="293"/>
      <c r="B29" s="268"/>
      <c r="C29" s="268"/>
      <c r="D29" s="268"/>
      <c r="E29" s="268"/>
      <c r="F29" s="268"/>
      <c r="G29" s="268"/>
      <c r="H29" s="268"/>
    </row>
    <row r="30" spans="1:8" ht="12.75">
      <c r="A30" s="293"/>
      <c r="B30" s="268">
        <f>B25-B27</f>
        <v>0</v>
      </c>
      <c r="C30" s="268"/>
      <c r="D30" s="268"/>
      <c r="E30" s="268"/>
      <c r="F30" s="268"/>
      <c r="G30" s="268"/>
      <c r="H30" s="268"/>
    </row>
    <row r="31" spans="1:8" ht="12.75">
      <c r="A31" s="293"/>
      <c r="B31" s="268"/>
      <c r="C31" s="268"/>
      <c r="D31" s="268"/>
      <c r="E31" s="268"/>
      <c r="F31" s="268"/>
      <c r="G31" s="268"/>
      <c r="H31" s="268"/>
    </row>
    <row r="32" spans="1:8" ht="12.75">
      <c r="A32" s="293"/>
      <c r="B32" s="268"/>
      <c r="C32" s="268"/>
      <c r="D32" s="268"/>
      <c r="E32" s="268"/>
      <c r="F32" s="268"/>
      <c r="G32" s="268"/>
      <c r="H32" s="268"/>
    </row>
    <row r="33" spans="1:8" ht="12.75">
      <c r="A33" s="293"/>
      <c r="B33" s="268"/>
      <c r="C33" s="268"/>
      <c r="D33" s="268"/>
      <c r="E33" s="268"/>
      <c r="F33" s="268"/>
      <c r="G33" s="268"/>
      <c r="H33" s="268"/>
    </row>
    <row r="34" spans="1:8" ht="12.75">
      <c r="A34" s="293"/>
      <c r="B34" s="268"/>
      <c r="C34" s="268"/>
      <c r="D34" s="268"/>
      <c r="E34" s="268"/>
      <c r="F34" s="268"/>
      <c r="G34" s="268"/>
      <c r="H34" s="268"/>
    </row>
    <row r="35" spans="1:8" ht="12.75">
      <c r="A35" s="293"/>
      <c r="B35" s="268"/>
      <c r="C35" s="268"/>
      <c r="D35" s="268"/>
      <c r="E35" s="268"/>
      <c r="F35" s="268"/>
      <c r="G35" s="268"/>
      <c r="H35" s="268"/>
    </row>
    <row r="36" spans="1:8" ht="12.75">
      <c r="A36" s="293"/>
      <c r="B36" s="268"/>
      <c r="C36" s="268"/>
      <c r="D36" s="268"/>
      <c r="E36" s="268"/>
      <c r="F36" s="268"/>
      <c r="G36" s="268"/>
      <c r="H36" s="268"/>
    </row>
    <row r="37" spans="1:8" ht="12.75">
      <c r="A37" s="293"/>
      <c r="B37" s="268"/>
      <c r="C37" s="268"/>
      <c r="D37" s="268"/>
      <c r="E37" s="268"/>
      <c r="F37" s="268"/>
      <c r="G37" s="268"/>
      <c r="H37" s="268"/>
    </row>
    <row r="38" spans="1:8" ht="12.75">
      <c r="A38" s="293"/>
      <c r="B38" s="268"/>
      <c r="C38" s="268"/>
      <c r="D38" s="268"/>
      <c r="E38" s="268"/>
      <c r="F38" s="268"/>
      <c r="G38" s="268"/>
      <c r="H38" s="268"/>
    </row>
    <row r="39" spans="1:8" ht="12.75">
      <c r="A39" s="293"/>
      <c r="B39" s="268"/>
      <c r="C39" s="268"/>
      <c r="D39" s="268"/>
      <c r="E39" s="268"/>
      <c r="F39" s="268"/>
      <c r="G39" s="268"/>
      <c r="H39" s="268"/>
    </row>
    <row r="40" spans="1:8" ht="12.75">
      <c r="A40" s="293"/>
      <c r="B40" s="268"/>
      <c r="C40" s="268"/>
      <c r="D40" s="268"/>
      <c r="E40" s="268"/>
      <c r="F40" s="268"/>
      <c r="G40" s="268"/>
      <c r="H40" s="268"/>
    </row>
    <row r="41" spans="1:8" ht="12.75">
      <c r="A41" s="293"/>
      <c r="B41" s="268"/>
      <c r="C41" s="268"/>
      <c r="D41" s="268"/>
      <c r="E41" s="268"/>
      <c r="F41" s="268"/>
      <c r="G41" s="268"/>
      <c r="H41" s="268"/>
    </row>
    <row r="42" spans="1:8" ht="12.75">
      <c r="A42" s="293"/>
      <c r="B42" s="268"/>
      <c r="C42" s="268"/>
      <c r="D42" s="268"/>
      <c r="E42" s="268"/>
      <c r="F42" s="268"/>
      <c r="G42" s="268"/>
      <c r="H42" s="268"/>
    </row>
    <row r="43" spans="1:8" ht="12.75">
      <c r="A43" s="293"/>
      <c r="B43" s="268"/>
      <c r="C43" s="268"/>
      <c r="D43" s="268"/>
      <c r="E43" s="268"/>
      <c r="F43" s="268"/>
      <c r="G43" s="268"/>
      <c r="H43" s="268"/>
    </row>
    <row r="44" spans="1:8" ht="12.75">
      <c r="A44" s="293"/>
      <c r="B44" s="268"/>
      <c r="C44" s="268"/>
      <c r="D44" s="268"/>
      <c r="E44" s="268"/>
      <c r="F44" s="268"/>
      <c r="G44" s="268"/>
      <c r="H44" s="268"/>
    </row>
    <row r="45" spans="1:8" ht="12.75">
      <c r="A45" s="293"/>
      <c r="B45" s="268"/>
      <c r="C45" s="268"/>
      <c r="D45" s="268"/>
      <c r="E45" s="268"/>
      <c r="F45" s="268"/>
      <c r="G45" s="268"/>
      <c r="H45" s="268"/>
    </row>
    <row r="46" spans="1:8" ht="12.75">
      <c r="A46" s="293"/>
      <c r="B46" s="268"/>
      <c r="C46" s="268"/>
      <c r="D46" s="268"/>
      <c r="E46" s="268"/>
      <c r="F46" s="268"/>
      <c r="G46" s="268"/>
      <c r="H46" s="268"/>
    </row>
    <row r="47" spans="1:8" ht="12.75">
      <c r="A47" s="293"/>
      <c r="B47" s="268"/>
      <c r="C47" s="268"/>
      <c r="D47" s="268"/>
      <c r="E47" s="268"/>
      <c r="F47" s="268"/>
      <c r="G47" s="268"/>
      <c r="H47" s="268"/>
    </row>
    <row r="48" spans="1:8" ht="12.75">
      <c r="A48" s="293"/>
      <c r="B48" s="268"/>
      <c r="C48" s="268"/>
      <c r="D48" s="268"/>
      <c r="E48" s="268"/>
      <c r="F48" s="268"/>
      <c r="G48" s="268"/>
      <c r="H48" s="268"/>
    </row>
    <row r="49" spans="1:8" ht="12.75">
      <c r="A49" s="293"/>
      <c r="B49" s="268"/>
      <c r="C49" s="268"/>
      <c r="D49" s="268"/>
      <c r="E49" s="268"/>
      <c r="F49" s="268"/>
      <c r="G49" s="268"/>
      <c r="H49" s="268"/>
    </row>
    <row r="50" spans="1:8" ht="12.75">
      <c r="A50" s="293"/>
      <c r="B50" s="268"/>
      <c r="C50" s="268"/>
      <c r="D50" s="268"/>
      <c r="E50" s="268"/>
      <c r="F50" s="268"/>
      <c r="G50" s="268"/>
      <c r="H50" s="268"/>
    </row>
    <row r="51" spans="1:8" ht="12.75">
      <c r="A51" s="293"/>
      <c r="B51" s="268"/>
      <c r="C51" s="268"/>
      <c r="D51" s="268"/>
      <c r="E51" s="268"/>
      <c r="F51" s="268"/>
      <c r="G51" s="268"/>
      <c r="H51" s="268"/>
    </row>
    <row r="52" spans="1:8" ht="12.75">
      <c r="A52" s="293"/>
      <c r="B52" s="268"/>
      <c r="C52" s="268"/>
      <c r="D52" s="268"/>
      <c r="E52" s="268"/>
      <c r="F52" s="268"/>
      <c r="G52" s="268"/>
      <c r="H52" s="268"/>
    </row>
    <row r="53" spans="1:8" ht="12.75">
      <c r="A53" s="293"/>
      <c r="B53" s="268"/>
      <c r="C53" s="268"/>
      <c r="D53" s="268"/>
      <c r="E53" s="268"/>
      <c r="F53" s="268"/>
      <c r="G53" s="268"/>
      <c r="H53" s="268"/>
    </row>
    <row r="54" spans="1:8" ht="12.75">
      <c r="A54" s="293"/>
      <c r="B54" s="268"/>
      <c r="C54" s="268"/>
      <c r="D54" s="268"/>
      <c r="E54" s="268"/>
      <c r="F54" s="268"/>
      <c r="G54" s="268"/>
      <c r="H54" s="268"/>
    </row>
    <row r="55" spans="1:8" ht="12.75">
      <c r="A55" s="293"/>
      <c r="B55" s="268"/>
      <c r="C55" s="268"/>
      <c r="D55" s="268"/>
      <c r="E55" s="268"/>
      <c r="F55" s="268"/>
      <c r="G55" s="268"/>
      <c r="H55" s="268"/>
    </row>
    <row r="56" spans="1:8" ht="12.75">
      <c r="A56" s="293"/>
      <c r="B56" s="268"/>
      <c r="C56" s="268"/>
      <c r="D56" s="268"/>
      <c r="E56" s="268"/>
      <c r="F56" s="268"/>
      <c r="G56" s="268"/>
      <c r="H56" s="268"/>
    </row>
    <row r="57" spans="1:8" ht="12.75">
      <c r="A57" s="293"/>
      <c r="B57" s="268"/>
      <c r="C57" s="268"/>
      <c r="D57" s="268"/>
      <c r="E57" s="268"/>
      <c r="F57" s="268"/>
      <c r="G57" s="268"/>
      <c r="H57" s="268"/>
    </row>
    <row r="58" spans="1:8" ht="12.75">
      <c r="A58" s="293"/>
      <c r="B58" s="268"/>
      <c r="C58" s="268"/>
      <c r="D58" s="268"/>
      <c r="E58" s="268"/>
      <c r="F58" s="268"/>
      <c r="G58" s="268"/>
      <c r="H58" s="268"/>
    </row>
    <row r="59" spans="1:8" ht="12.75">
      <c r="A59" s="293"/>
      <c r="B59" s="268"/>
      <c r="C59" s="268"/>
      <c r="D59" s="268"/>
      <c r="E59" s="268"/>
      <c r="F59" s="268"/>
      <c r="G59" s="268"/>
      <c r="H59" s="268"/>
    </row>
    <row r="60" spans="1:8" ht="12.75">
      <c r="A60" s="293"/>
      <c r="B60" s="268"/>
      <c r="C60" s="268"/>
      <c r="D60" s="268"/>
      <c r="E60" s="268"/>
      <c r="F60" s="268"/>
      <c r="G60" s="268"/>
      <c r="H60" s="268"/>
    </row>
    <row r="61" spans="1:8" ht="12.75">
      <c r="A61" s="293"/>
      <c r="B61" s="268"/>
      <c r="C61" s="268"/>
      <c r="D61" s="268"/>
      <c r="E61" s="268"/>
      <c r="F61" s="268"/>
      <c r="G61" s="268"/>
      <c r="H61" s="268"/>
    </row>
    <row r="62" spans="1:8" ht="12.75">
      <c r="A62" s="293"/>
      <c r="B62" s="268"/>
      <c r="C62" s="268"/>
      <c r="D62" s="268"/>
      <c r="E62" s="268"/>
      <c r="F62" s="268"/>
      <c r="G62" s="268"/>
      <c r="H62" s="268"/>
    </row>
    <row r="63" spans="1:8" ht="12.75">
      <c r="A63" s="293"/>
      <c r="B63" s="268"/>
      <c r="C63" s="268"/>
      <c r="D63" s="268"/>
      <c r="E63" s="268"/>
      <c r="F63" s="268"/>
      <c r="G63" s="268"/>
      <c r="H63" s="268"/>
    </row>
    <row r="64" spans="1:8" ht="12.75">
      <c r="A64" s="293"/>
      <c r="B64" s="268"/>
      <c r="C64" s="268"/>
      <c r="D64" s="268"/>
      <c r="E64" s="268"/>
      <c r="F64" s="268"/>
      <c r="G64" s="268"/>
      <c r="H64" s="268"/>
    </row>
    <row r="65" spans="1:8" ht="12.75">
      <c r="A65" s="293"/>
      <c r="B65" s="268"/>
      <c r="C65" s="268"/>
      <c r="D65" s="268"/>
      <c r="E65" s="268"/>
      <c r="F65" s="268"/>
      <c r="G65" s="268"/>
      <c r="H65" s="268"/>
    </row>
    <row r="66" spans="1:8" ht="12.75">
      <c r="A66" s="293"/>
      <c r="B66" s="268"/>
      <c r="C66" s="268"/>
      <c r="D66" s="268"/>
      <c r="E66" s="268"/>
      <c r="F66" s="268"/>
      <c r="G66" s="268"/>
      <c r="H66" s="268"/>
    </row>
    <row r="67" spans="1:8" ht="12.75">
      <c r="A67" s="293"/>
      <c r="B67" s="268"/>
      <c r="C67" s="268"/>
      <c r="D67" s="268"/>
      <c r="E67" s="268"/>
      <c r="F67" s="268"/>
      <c r="G67" s="268"/>
      <c r="H67" s="268"/>
    </row>
    <row r="68" spans="1:8" ht="12.75">
      <c r="A68" s="293"/>
      <c r="B68" s="268"/>
      <c r="C68" s="268"/>
      <c r="D68" s="268"/>
      <c r="E68" s="268"/>
      <c r="F68" s="268"/>
      <c r="G68" s="268"/>
      <c r="H68" s="268"/>
    </row>
    <row r="69" spans="1:8" ht="12.75">
      <c r="A69" s="293"/>
      <c r="B69" s="268"/>
      <c r="C69" s="268"/>
      <c r="D69" s="268"/>
      <c r="E69" s="268"/>
      <c r="F69" s="268"/>
      <c r="G69" s="268"/>
      <c r="H69" s="268"/>
    </row>
    <row r="70" spans="1:8" ht="12.75">
      <c r="A70" s="293"/>
      <c r="B70" s="268"/>
      <c r="C70" s="268"/>
      <c r="D70" s="268"/>
      <c r="E70" s="268"/>
      <c r="F70" s="268"/>
      <c r="G70" s="268"/>
      <c r="H70" s="268"/>
    </row>
  </sheetData>
  <sheetProtection/>
  <mergeCells count="4">
    <mergeCell ref="A1:E1"/>
    <mergeCell ref="A2:E2"/>
    <mergeCell ref="A4:C4"/>
    <mergeCell ref="D4:F4"/>
  </mergeCells>
  <printOptions horizontalCentered="1"/>
  <pageMargins left="0" right="0" top="0.7086614173228347" bottom="0.5118110236220472" header="0.4330708661417323" footer="0.3937007874015748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J58"/>
  <sheetViews>
    <sheetView zoomScalePageLayoutView="0" workbookViewId="0" topLeftCell="A1">
      <selection activeCell="A1" sqref="A1:E1"/>
    </sheetView>
  </sheetViews>
  <sheetFormatPr defaultColWidth="8.00390625" defaultRowHeight="12.75"/>
  <cols>
    <col min="1" max="1" width="22.421875" style="316" customWidth="1"/>
    <col min="2" max="2" width="10.7109375" style="316" customWidth="1"/>
    <col min="3" max="3" width="12.140625" style="316" customWidth="1"/>
    <col min="4" max="4" width="25.140625" style="295" customWidth="1"/>
    <col min="5" max="5" width="12.140625" style="295" customWidth="1"/>
    <col min="6" max="6" width="13.28125" style="295" customWidth="1"/>
    <col min="7" max="7" width="24.421875" style="295" customWidth="1"/>
    <col min="8" max="10" width="11.00390625" style="295" customWidth="1"/>
    <col min="11" max="16384" width="8.00390625" style="295" customWidth="1"/>
  </cols>
  <sheetData>
    <row r="1" spans="1:10" ht="28.5" customHeight="1">
      <c r="A1" s="755" t="s">
        <v>544</v>
      </c>
      <c r="B1" s="756"/>
      <c r="C1" s="756"/>
      <c r="D1" s="756"/>
      <c r="E1" s="756"/>
      <c r="F1" s="296"/>
      <c r="J1" s="297"/>
    </row>
    <row r="2" spans="1:10" ht="28.5" customHeight="1">
      <c r="A2" s="755" t="s">
        <v>457</v>
      </c>
      <c r="B2" s="756"/>
      <c r="C2" s="756"/>
      <c r="D2" s="756"/>
      <c r="E2" s="756"/>
      <c r="F2" s="296"/>
      <c r="J2" s="297"/>
    </row>
    <row r="3" spans="1:10" ht="28.5" customHeight="1" thickBot="1">
      <c r="A3" s="570"/>
      <c r="B3" s="531"/>
      <c r="C3" s="531"/>
      <c r="D3" s="531"/>
      <c r="E3" s="531"/>
      <c r="F3" s="586" t="s">
        <v>286</v>
      </c>
      <c r="J3" s="297"/>
    </row>
    <row r="4" spans="1:10" ht="28.5" customHeight="1" thickBot="1" thickTop="1">
      <c r="A4" s="758" t="s">
        <v>340</v>
      </c>
      <c r="B4" s="759"/>
      <c r="C4" s="760"/>
      <c r="D4" s="758" t="s">
        <v>61</v>
      </c>
      <c r="E4" s="759"/>
      <c r="F4" s="760"/>
      <c r="J4" s="297"/>
    </row>
    <row r="5" spans="1:7" ht="37.5" customHeight="1" thickBot="1">
      <c r="A5" s="298" t="s">
        <v>1</v>
      </c>
      <c r="B5" s="299" t="s">
        <v>419</v>
      </c>
      <c r="C5" s="585" t="s">
        <v>514</v>
      </c>
      <c r="D5" s="298" t="s">
        <v>1</v>
      </c>
      <c r="E5" s="299" t="s">
        <v>463</v>
      </c>
      <c r="F5" s="585" t="s">
        <v>514</v>
      </c>
      <c r="G5" s="300"/>
    </row>
    <row r="6" spans="1:7" s="300" customFormat="1" ht="24.75" customHeight="1">
      <c r="A6" s="301" t="s">
        <v>372</v>
      </c>
      <c r="B6" s="545">
        <f>'1. összes bevétel'!C33</f>
        <v>391102</v>
      </c>
      <c r="C6" s="545">
        <f>'1. összes bevétel'!D33</f>
        <v>391102</v>
      </c>
      <c r="D6" s="546" t="s">
        <v>373</v>
      </c>
      <c r="E6" s="545">
        <f>'2. ÖSSZES kiadások'!C48</f>
        <v>2122106</v>
      </c>
      <c r="F6" s="545">
        <f>'2. ÖSSZES kiadások'!D48</f>
        <v>2122106</v>
      </c>
      <c r="G6" s="295"/>
    </row>
    <row r="7" spans="1:6" ht="24.75" customHeight="1">
      <c r="A7" s="304" t="s">
        <v>374</v>
      </c>
      <c r="B7" s="303"/>
      <c r="C7" s="537"/>
      <c r="D7" s="302" t="s">
        <v>375</v>
      </c>
      <c r="E7" s="303">
        <f>'2. ÖSSZES kiadások'!C50+'2. ÖSSZES kiadások'!C51</f>
        <v>44178</v>
      </c>
      <c r="F7" s="303">
        <f>'2. ÖSSZES kiadások'!D51+'2. ÖSSZES kiadások'!D50</f>
        <v>76178</v>
      </c>
    </row>
    <row r="8" spans="1:6" ht="24.75" customHeight="1">
      <c r="A8" s="304" t="s">
        <v>376</v>
      </c>
      <c r="B8" s="303"/>
      <c r="C8" s="537"/>
      <c r="D8" s="302" t="s">
        <v>377</v>
      </c>
      <c r="E8" s="303">
        <f>'2. ÖSSZES kiadások'!C49</f>
        <v>130666</v>
      </c>
      <c r="F8" s="303">
        <f>'2. ÖSSZES kiadások'!D49</f>
        <v>130666</v>
      </c>
    </row>
    <row r="9" spans="1:6" ht="24.75" customHeight="1">
      <c r="A9" s="304" t="s">
        <v>378</v>
      </c>
      <c r="B9" s="303">
        <f>'1. összes bevétel'!C55+'1. összes bevétel'!C56+'1. összes bevétel'!C46+'1. összes bevétel'!C49</f>
        <v>2087811</v>
      </c>
      <c r="C9" s="303">
        <f>'1. összes bevétel'!D55+'1. összes bevétel'!D56+'1. összes bevétel'!D46+'1. összes bevétel'!D49</f>
        <v>2087811</v>
      </c>
      <c r="D9" s="302" t="s">
        <v>379</v>
      </c>
      <c r="E9" s="303">
        <f>'2. ÖSSZES kiadások'!C54</f>
        <v>4261</v>
      </c>
      <c r="F9" s="303">
        <f>'2. ÖSSZES kiadások'!D54</f>
        <v>4261</v>
      </c>
    </row>
    <row r="10" spans="1:7" ht="24.75" customHeight="1">
      <c r="A10" s="304" t="s">
        <v>364</v>
      </c>
      <c r="B10" s="303">
        <f>'1. összes bevétel'!C70+'1. összes bevétel'!C71</f>
        <v>476297</v>
      </c>
      <c r="C10" s="303">
        <f>'1. összes bevétel'!D70+'1. összes bevétel'!D71</f>
        <v>476297</v>
      </c>
      <c r="D10" s="302" t="s">
        <v>380</v>
      </c>
      <c r="E10" s="303">
        <v>125369</v>
      </c>
      <c r="F10" s="303">
        <v>125369</v>
      </c>
      <c r="G10" s="305"/>
    </row>
    <row r="11" spans="1:6" ht="24.75" customHeight="1">
      <c r="A11" s="304" t="s">
        <v>381</v>
      </c>
      <c r="B11" s="303"/>
      <c r="C11" s="537"/>
      <c r="D11" s="306" t="s">
        <v>382</v>
      </c>
      <c r="E11" s="303">
        <f>'2. ÖSSZES kiadások'!C58</f>
        <v>1500</v>
      </c>
      <c r="F11" s="303">
        <f>'2. ÖSSZES kiadások'!D58</f>
        <v>1500</v>
      </c>
    </row>
    <row r="12" spans="1:9" ht="24.75" customHeight="1">
      <c r="A12" s="307" t="s">
        <v>383</v>
      </c>
      <c r="B12" s="303"/>
      <c r="C12" s="537"/>
      <c r="D12" s="302" t="s">
        <v>384</v>
      </c>
      <c r="E12" s="303">
        <f>'2. ÖSSZES kiadások'!C56</f>
        <v>160101</v>
      </c>
      <c r="F12" s="303">
        <f>'2. ÖSSZES kiadások'!D56</f>
        <v>160101</v>
      </c>
      <c r="I12" s="308"/>
    </row>
    <row r="13" spans="1:9" ht="24.75" customHeight="1">
      <c r="A13" s="307" t="s">
        <v>385</v>
      </c>
      <c r="B13" s="303">
        <v>38000</v>
      </c>
      <c r="C13" s="303">
        <v>38000</v>
      </c>
      <c r="D13" s="302" t="s">
        <v>386</v>
      </c>
      <c r="E13" s="303">
        <v>104809</v>
      </c>
      <c r="F13" s="303">
        <v>104809</v>
      </c>
      <c r="I13" s="308"/>
    </row>
    <row r="14" spans="1:6" ht="24.75" customHeight="1">
      <c r="A14" s="307" t="s">
        <v>387</v>
      </c>
      <c r="B14" s="303">
        <f>'1. összes bevétel'!C61</f>
        <v>5000</v>
      </c>
      <c r="C14" s="303">
        <f>'1. összes bevétel'!D61</f>
        <v>5000</v>
      </c>
      <c r="D14" s="306"/>
      <c r="E14" s="303"/>
      <c r="F14" s="303"/>
    </row>
    <row r="15" spans="1:6" ht="24.75" customHeight="1">
      <c r="A15" s="307" t="s">
        <v>388</v>
      </c>
      <c r="B15" s="303">
        <v>28828</v>
      </c>
      <c r="C15" s="303">
        <v>28828</v>
      </c>
      <c r="D15" s="306"/>
      <c r="E15" s="303"/>
      <c r="F15" s="303"/>
    </row>
    <row r="16" spans="1:6" ht="24.75" customHeight="1">
      <c r="A16" s="307"/>
      <c r="B16" s="309"/>
      <c r="C16" s="538"/>
      <c r="D16" s="306"/>
      <c r="E16" s="309"/>
      <c r="F16" s="309"/>
    </row>
    <row r="17" spans="1:6" ht="18" customHeight="1">
      <c r="A17" s="307"/>
      <c r="B17" s="309"/>
      <c r="C17" s="538"/>
      <c r="D17" s="306"/>
      <c r="E17" s="309"/>
      <c r="F17" s="309"/>
    </row>
    <row r="18" spans="1:6" ht="18" customHeight="1" thickBot="1">
      <c r="A18" s="310"/>
      <c r="B18" s="540"/>
      <c r="C18" s="539"/>
      <c r="D18" s="541"/>
      <c r="E18" s="540"/>
      <c r="F18" s="540"/>
    </row>
    <row r="19" spans="1:6" ht="38.25" customHeight="1" thickBot="1">
      <c r="A19" s="311" t="s">
        <v>369</v>
      </c>
      <c r="B19" s="542">
        <f>SUM(B6:B18)</f>
        <v>3027038</v>
      </c>
      <c r="C19" s="542">
        <f>SUM(C6:C18)</f>
        <v>3027038</v>
      </c>
      <c r="D19" s="543" t="s">
        <v>369</v>
      </c>
      <c r="E19" s="544">
        <f>SUM(E6:E18)</f>
        <v>2692990</v>
      </c>
      <c r="F19" s="544">
        <f>SUM(F6:F18)</f>
        <v>2724990</v>
      </c>
    </row>
    <row r="20" spans="1:6" ht="18" customHeight="1" thickBot="1">
      <c r="A20" s="312" t="s">
        <v>370</v>
      </c>
      <c r="B20" s="314" t="str">
        <f>IF(((E19-B19)&gt;0),E19-B19,"----")</f>
        <v>----</v>
      </c>
      <c r="C20" s="314"/>
      <c r="D20" s="313" t="s">
        <v>371</v>
      </c>
      <c r="E20" s="436">
        <f>IF(((B19-E19)&gt;0),B19-E19,"----")</f>
        <v>334048</v>
      </c>
      <c r="F20" s="436">
        <f>C19-F19</f>
        <v>302048</v>
      </c>
    </row>
    <row r="21" spans="1:6" ht="18" customHeight="1">
      <c r="A21" s="315"/>
      <c r="B21" s="315"/>
      <c r="C21" s="315"/>
      <c r="D21" s="308"/>
      <c r="E21" s="308"/>
      <c r="F21" s="308"/>
    </row>
    <row r="22" spans="1:6" ht="12.75">
      <c r="A22" s="315"/>
      <c r="B22" s="315"/>
      <c r="C22" s="315"/>
      <c r="D22" s="308"/>
      <c r="E22" s="308"/>
      <c r="F22" s="308"/>
    </row>
    <row r="23" spans="1:6" ht="12.75">
      <c r="A23" s="315"/>
      <c r="B23" s="315"/>
      <c r="C23" s="315"/>
      <c r="D23" s="308"/>
      <c r="E23" s="308"/>
      <c r="F23" s="308"/>
    </row>
    <row r="24" spans="1:6" ht="12.75">
      <c r="A24" s="315"/>
      <c r="B24" s="315"/>
      <c r="C24" s="315"/>
      <c r="D24" s="308"/>
      <c r="E24" s="308"/>
      <c r="F24" s="308"/>
    </row>
    <row r="25" spans="1:6" ht="12.75">
      <c r="A25" s="315"/>
      <c r="B25" s="315"/>
      <c r="C25" s="315"/>
      <c r="D25" s="308"/>
      <c r="E25" s="308"/>
      <c r="F25" s="308"/>
    </row>
    <row r="26" spans="1:6" ht="12.75">
      <c r="A26" s="315"/>
      <c r="B26" s="315"/>
      <c r="C26" s="315"/>
      <c r="D26" s="308"/>
      <c r="E26" s="308"/>
      <c r="F26" s="308"/>
    </row>
    <row r="27" spans="1:6" ht="12.75">
      <c r="A27" s="315"/>
      <c r="B27" s="315"/>
      <c r="C27" s="315"/>
      <c r="D27" s="308"/>
      <c r="E27" s="308"/>
      <c r="F27" s="308"/>
    </row>
    <row r="28" spans="1:6" ht="12.75">
      <c r="A28" s="315"/>
      <c r="B28" s="315"/>
      <c r="C28" s="315"/>
      <c r="D28" s="308"/>
      <c r="E28" s="308"/>
      <c r="F28" s="308"/>
    </row>
    <row r="29" spans="1:6" ht="12.75">
      <c r="A29" s="315"/>
      <c r="B29" s="315"/>
      <c r="C29" s="315"/>
      <c r="D29" s="308"/>
      <c r="E29" s="308"/>
      <c r="F29" s="308"/>
    </row>
    <row r="30" spans="1:6" ht="12.75">
      <c r="A30" s="315"/>
      <c r="B30" s="315"/>
      <c r="C30" s="315"/>
      <c r="D30" s="308"/>
      <c r="E30" s="308"/>
      <c r="F30" s="308"/>
    </row>
    <row r="31" spans="1:6" ht="12.75">
      <c r="A31" s="315"/>
      <c r="B31" s="315"/>
      <c r="C31" s="315"/>
      <c r="D31" s="308"/>
      <c r="E31" s="308"/>
      <c r="F31" s="308"/>
    </row>
    <row r="32" spans="1:6" ht="12.75">
      <c r="A32" s="315"/>
      <c r="B32" s="315"/>
      <c r="C32" s="315"/>
      <c r="D32" s="308"/>
      <c r="E32" s="308"/>
      <c r="F32" s="308"/>
    </row>
    <row r="33" spans="1:6" ht="12.75">
      <c r="A33" s="315"/>
      <c r="B33" s="315"/>
      <c r="C33" s="315"/>
      <c r="D33" s="308"/>
      <c r="E33" s="308"/>
      <c r="F33" s="308"/>
    </row>
    <row r="34" spans="1:6" ht="12.75">
      <c r="A34" s="315"/>
      <c r="B34" s="315"/>
      <c r="C34" s="315"/>
      <c r="D34" s="308"/>
      <c r="E34" s="308"/>
      <c r="F34" s="308"/>
    </row>
    <row r="35" spans="1:6" ht="12.75">
      <c r="A35" s="315"/>
      <c r="B35" s="315"/>
      <c r="C35" s="315"/>
      <c r="D35" s="308"/>
      <c r="E35" s="308"/>
      <c r="F35" s="308"/>
    </row>
    <row r="36" spans="1:6" ht="12.75">
      <c r="A36" s="315"/>
      <c r="B36" s="315"/>
      <c r="C36" s="315"/>
      <c r="D36" s="308"/>
      <c r="E36" s="308"/>
      <c r="F36" s="308"/>
    </row>
    <row r="37" spans="1:6" ht="12.75">
      <c r="A37" s="315"/>
      <c r="B37" s="315"/>
      <c r="C37" s="315"/>
      <c r="D37" s="308"/>
      <c r="E37" s="308"/>
      <c r="F37" s="308"/>
    </row>
    <row r="38" spans="1:6" ht="12.75">
      <c r="A38" s="315"/>
      <c r="B38" s="315"/>
      <c r="C38" s="315"/>
      <c r="D38" s="308"/>
      <c r="E38" s="308"/>
      <c r="F38" s="308"/>
    </row>
    <row r="39" spans="1:6" ht="12.75">
      <c r="A39" s="315"/>
      <c r="B39" s="315"/>
      <c r="C39" s="315"/>
      <c r="D39" s="308"/>
      <c r="E39" s="308"/>
      <c r="F39" s="308"/>
    </row>
    <row r="40" spans="1:6" ht="12.75">
      <c r="A40" s="315"/>
      <c r="B40" s="315"/>
      <c r="C40" s="315"/>
      <c r="D40" s="308"/>
      <c r="E40" s="308"/>
      <c r="F40" s="308"/>
    </row>
    <row r="41" spans="1:6" ht="12.75">
      <c r="A41" s="315"/>
      <c r="B41" s="315"/>
      <c r="C41" s="315"/>
      <c r="D41" s="308"/>
      <c r="E41" s="308"/>
      <c r="F41" s="308"/>
    </row>
    <row r="42" spans="1:6" ht="12.75">
      <c r="A42" s="315"/>
      <c r="B42" s="315"/>
      <c r="C42" s="315"/>
      <c r="D42" s="308"/>
      <c r="E42" s="308"/>
      <c r="F42" s="308"/>
    </row>
    <row r="43" spans="1:6" ht="12.75">
      <c r="A43" s="315"/>
      <c r="B43" s="315"/>
      <c r="C43" s="315"/>
      <c r="D43" s="308"/>
      <c r="E43" s="308"/>
      <c r="F43" s="308"/>
    </row>
    <row r="44" spans="1:6" ht="12.75">
      <c r="A44" s="315"/>
      <c r="B44" s="315"/>
      <c r="C44" s="315"/>
      <c r="D44" s="308"/>
      <c r="E44" s="308"/>
      <c r="F44" s="308"/>
    </row>
    <row r="45" spans="1:6" ht="12.75">
      <c r="A45" s="315"/>
      <c r="B45" s="315"/>
      <c r="C45" s="315"/>
      <c r="D45" s="308"/>
      <c r="E45" s="308"/>
      <c r="F45" s="308"/>
    </row>
    <row r="46" spans="1:6" ht="12.75">
      <c r="A46" s="315"/>
      <c r="B46" s="315"/>
      <c r="C46" s="315"/>
      <c r="D46" s="308"/>
      <c r="E46" s="308"/>
      <c r="F46" s="308"/>
    </row>
    <row r="47" spans="1:6" ht="12.75">
      <c r="A47" s="315"/>
      <c r="B47" s="315"/>
      <c r="C47" s="315"/>
      <c r="D47" s="308"/>
      <c r="E47" s="308"/>
      <c r="F47" s="308"/>
    </row>
    <row r="48" spans="1:6" ht="12.75">
      <c r="A48" s="315"/>
      <c r="B48" s="315"/>
      <c r="C48" s="315"/>
      <c r="D48" s="308"/>
      <c r="E48" s="308"/>
      <c r="F48" s="308"/>
    </row>
    <row r="49" spans="1:6" ht="12.75">
      <c r="A49" s="315"/>
      <c r="B49" s="315"/>
      <c r="C49" s="315"/>
      <c r="D49" s="308"/>
      <c r="E49" s="308"/>
      <c r="F49" s="308"/>
    </row>
    <row r="50" spans="1:6" ht="12.75">
      <c r="A50" s="315"/>
      <c r="B50" s="315"/>
      <c r="C50" s="315"/>
      <c r="D50" s="308"/>
      <c r="E50" s="308"/>
      <c r="F50" s="308"/>
    </row>
    <row r="51" spans="1:6" ht="12.75">
      <c r="A51" s="315"/>
      <c r="B51" s="315"/>
      <c r="C51" s="315"/>
      <c r="D51" s="308"/>
      <c r="E51" s="308"/>
      <c r="F51" s="308"/>
    </row>
    <row r="52" spans="1:6" ht="12.75">
      <c r="A52" s="315"/>
      <c r="B52" s="315"/>
      <c r="C52" s="315"/>
      <c r="D52" s="308"/>
      <c r="E52" s="308"/>
      <c r="F52" s="308"/>
    </row>
    <row r="53" spans="1:6" ht="12.75">
      <c r="A53" s="315"/>
      <c r="B53" s="315"/>
      <c r="C53" s="315"/>
      <c r="D53" s="308"/>
      <c r="E53" s="308"/>
      <c r="F53" s="308"/>
    </row>
    <row r="54" spans="1:6" ht="12.75">
      <c r="A54" s="315"/>
      <c r="B54" s="315"/>
      <c r="C54" s="315"/>
      <c r="D54" s="308"/>
      <c r="E54" s="308"/>
      <c r="F54" s="308"/>
    </row>
    <row r="55" spans="1:6" ht="12.75">
      <c r="A55" s="315"/>
      <c r="B55" s="315"/>
      <c r="C55" s="315"/>
      <c r="D55" s="308"/>
      <c r="E55" s="308"/>
      <c r="F55" s="308"/>
    </row>
    <row r="56" spans="1:6" ht="12.75">
      <c r="A56" s="315"/>
      <c r="B56" s="315"/>
      <c r="C56" s="315"/>
      <c r="D56" s="308"/>
      <c r="E56" s="308"/>
      <c r="F56" s="308"/>
    </row>
    <row r="57" spans="1:6" ht="12.75">
      <c r="A57" s="315"/>
      <c r="B57" s="315"/>
      <c r="C57" s="315"/>
      <c r="D57" s="308"/>
      <c r="E57" s="308"/>
      <c r="F57" s="308"/>
    </row>
    <row r="58" spans="1:6" ht="12.75">
      <c r="A58" s="315"/>
      <c r="B58" s="315"/>
      <c r="C58" s="315"/>
      <c r="D58" s="308"/>
      <c r="E58" s="308"/>
      <c r="F58" s="308"/>
    </row>
  </sheetData>
  <sheetProtection/>
  <mergeCells count="4">
    <mergeCell ref="A1:E1"/>
    <mergeCell ref="A2:E2"/>
    <mergeCell ref="A4:C4"/>
    <mergeCell ref="D4:F4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10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J14"/>
  <sheetViews>
    <sheetView zoomScalePageLayoutView="0" workbookViewId="0" topLeftCell="A1">
      <selection activeCell="H19" sqref="H19"/>
    </sheetView>
  </sheetViews>
  <sheetFormatPr defaultColWidth="8.00390625" defaultRowHeight="12.75"/>
  <cols>
    <col min="1" max="2" width="8.00390625" style="318" customWidth="1"/>
    <col min="3" max="3" width="9.00390625" style="318" customWidth="1"/>
    <col min="4" max="4" width="6.140625" style="318" customWidth="1"/>
    <col min="5" max="5" width="4.28125" style="318" customWidth="1"/>
    <col min="6" max="6" width="27.140625" style="318" customWidth="1"/>
    <col min="7" max="9" width="15.7109375" style="318" customWidth="1"/>
    <col min="10" max="16384" width="8.00390625" style="318" customWidth="1"/>
  </cols>
  <sheetData>
    <row r="1" spans="3:9" ht="15.75">
      <c r="C1" s="765" t="s">
        <v>545</v>
      </c>
      <c r="D1" s="765"/>
      <c r="E1" s="765"/>
      <c r="F1" s="765"/>
      <c r="G1" s="765"/>
      <c r="H1" s="765"/>
      <c r="I1" s="765"/>
    </row>
    <row r="2" spans="3:9" ht="36" customHeight="1">
      <c r="C2" s="765" t="s">
        <v>458</v>
      </c>
      <c r="D2" s="765"/>
      <c r="E2" s="765"/>
      <c r="F2" s="765"/>
      <c r="G2" s="765"/>
      <c r="H2" s="765"/>
      <c r="I2" s="765"/>
    </row>
    <row r="3" spans="9:10" ht="16.5" thickBot="1">
      <c r="I3" s="590" t="s">
        <v>286</v>
      </c>
      <c r="J3" s="319"/>
    </row>
    <row r="4" spans="3:9" ht="16.5" thickBot="1">
      <c r="C4" s="768" t="s">
        <v>1</v>
      </c>
      <c r="D4" s="769"/>
      <c r="E4" s="769"/>
      <c r="F4" s="770"/>
      <c r="G4" s="588" t="s">
        <v>401</v>
      </c>
      <c r="H4" s="588" t="s">
        <v>402</v>
      </c>
      <c r="I4" s="589" t="s">
        <v>246</v>
      </c>
    </row>
    <row r="5" spans="3:9" ht="15.75">
      <c r="C5" s="761" t="s">
        <v>47</v>
      </c>
      <c r="D5" s="762"/>
      <c r="E5" s="762"/>
      <c r="F5" s="762"/>
      <c r="G5" s="321">
        <v>3457255</v>
      </c>
      <c r="H5" s="321">
        <v>2550831</v>
      </c>
      <c r="I5" s="322">
        <f aca="true" t="shared" si="0" ref="I5:I13">SUM(G5:H5)</f>
        <v>6008086</v>
      </c>
    </row>
    <row r="6" spans="3:9" ht="15.75">
      <c r="C6" s="763" t="s">
        <v>400</v>
      </c>
      <c r="D6" s="764"/>
      <c r="E6" s="764"/>
      <c r="F6" s="764"/>
      <c r="G6" s="320">
        <v>4156296</v>
      </c>
      <c r="H6" s="320">
        <v>2564889</v>
      </c>
      <c r="I6" s="323">
        <f t="shared" si="0"/>
        <v>6721185</v>
      </c>
    </row>
    <row r="7" spans="3:9" s="324" customFormat="1" ht="24" customHeight="1" thickBot="1">
      <c r="C7" s="771" t="s">
        <v>403</v>
      </c>
      <c r="D7" s="772"/>
      <c r="E7" s="772"/>
      <c r="F7" s="772"/>
      <c r="G7" s="325">
        <f>G5-G6</f>
        <v>-699041</v>
      </c>
      <c r="H7" s="325">
        <f>H5-H6</f>
        <v>-14058</v>
      </c>
      <c r="I7" s="325">
        <f>I5-I6</f>
        <v>-713099</v>
      </c>
    </row>
    <row r="8" spans="3:9" s="324" customFormat="1" ht="24" customHeight="1" thickBot="1">
      <c r="C8" s="773" t="s">
        <v>404</v>
      </c>
      <c r="D8" s="774"/>
      <c r="E8" s="774"/>
      <c r="F8" s="774"/>
      <c r="G8" s="327">
        <v>150300</v>
      </c>
      <c r="H8" s="327">
        <v>476297</v>
      </c>
      <c r="I8" s="328">
        <f t="shared" si="0"/>
        <v>626597</v>
      </c>
    </row>
    <row r="9" spans="3:9" ht="15.75">
      <c r="C9" s="761" t="s">
        <v>405</v>
      </c>
      <c r="D9" s="762"/>
      <c r="E9" s="762"/>
      <c r="F9" s="762"/>
      <c r="G9" s="321">
        <v>301459</v>
      </c>
      <c r="H9" s="321"/>
      <c r="I9" s="322">
        <f t="shared" si="0"/>
        <v>301459</v>
      </c>
    </row>
    <row r="10" spans="3:9" ht="15.75">
      <c r="C10" s="763" t="s">
        <v>406</v>
      </c>
      <c r="D10" s="764"/>
      <c r="E10" s="764"/>
      <c r="F10" s="764"/>
      <c r="G10" s="320">
        <f>'2. ÖSSZES kiadások'!C55</f>
        <v>54856</v>
      </c>
      <c r="H10" s="320">
        <f>'2. ÖSSZES kiadások'!C20</f>
        <v>160101</v>
      </c>
      <c r="I10" s="323">
        <f t="shared" si="0"/>
        <v>214957</v>
      </c>
    </row>
    <row r="11" spans="3:9" s="324" customFormat="1" ht="24" customHeight="1" thickBot="1">
      <c r="C11" s="771" t="s">
        <v>407</v>
      </c>
      <c r="D11" s="772"/>
      <c r="E11" s="772"/>
      <c r="F11" s="772"/>
      <c r="G11" s="325">
        <f>G9-G10</f>
        <v>246603</v>
      </c>
      <c r="H11" s="325">
        <f>H9-H10</f>
        <v>-160101</v>
      </c>
      <c r="I11" s="326">
        <f t="shared" si="0"/>
        <v>86502</v>
      </c>
    </row>
    <row r="12" spans="3:9" ht="15.75">
      <c r="C12" s="761" t="s">
        <v>148</v>
      </c>
      <c r="D12" s="762"/>
      <c r="E12" s="762"/>
      <c r="F12" s="762"/>
      <c r="G12" s="321">
        <f>SUM(G6+G10)</f>
        <v>4211152</v>
      </c>
      <c r="H12" s="321">
        <f>SUM(H6+H10)</f>
        <v>2724990</v>
      </c>
      <c r="I12" s="322">
        <f t="shared" si="0"/>
        <v>6936142</v>
      </c>
    </row>
    <row r="13" spans="3:9" ht="16.5" thickBot="1">
      <c r="C13" s="766" t="s">
        <v>58</v>
      </c>
      <c r="D13" s="767"/>
      <c r="E13" s="767"/>
      <c r="F13" s="767"/>
      <c r="G13" s="329">
        <f>SUM(G5+G8+G9)</f>
        <v>3909014</v>
      </c>
      <c r="H13" s="329">
        <f>SUM(H5+H8+H9)</f>
        <v>3027128</v>
      </c>
      <c r="I13" s="330">
        <f t="shared" si="0"/>
        <v>6936142</v>
      </c>
    </row>
    <row r="14" spans="3:9" ht="15.75">
      <c r="C14" s="331"/>
      <c r="D14" s="331"/>
      <c r="E14" s="331"/>
      <c r="F14" s="331"/>
      <c r="G14" s="332"/>
      <c r="H14" s="332"/>
      <c r="I14" s="332"/>
    </row>
  </sheetData>
  <sheetProtection/>
  <mergeCells count="12">
    <mergeCell ref="C12:F12"/>
    <mergeCell ref="C13:F13"/>
    <mergeCell ref="C4:F4"/>
    <mergeCell ref="C5:F5"/>
    <mergeCell ref="C6:F6"/>
    <mergeCell ref="C7:F7"/>
    <mergeCell ref="C11:F11"/>
    <mergeCell ref="C8:F8"/>
    <mergeCell ref="C9:F9"/>
    <mergeCell ref="C10:F10"/>
    <mergeCell ref="C1:I1"/>
    <mergeCell ref="C2:I2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200" verticalDpi="2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F49"/>
  <sheetViews>
    <sheetView zoomScalePageLayoutView="0" workbookViewId="0" topLeftCell="B1">
      <selection activeCell="B2" sqref="B2:E2"/>
    </sheetView>
  </sheetViews>
  <sheetFormatPr defaultColWidth="9.140625" defaultRowHeight="12.75"/>
  <cols>
    <col min="1" max="1" width="8.421875" style="0" customWidth="1"/>
    <col min="2" max="2" width="21.8515625" style="0" customWidth="1"/>
    <col min="3" max="3" width="58.28125" style="0" customWidth="1"/>
    <col min="4" max="4" width="11.140625" style="0" customWidth="1"/>
    <col min="5" max="5" width="7.421875" style="0" customWidth="1"/>
  </cols>
  <sheetData>
    <row r="1" spans="2:5" ht="12.75">
      <c r="B1" s="783"/>
      <c r="C1" s="783"/>
      <c r="D1" s="783"/>
      <c r="E1" s="783"/>
    </row>
    <row r="2" spans="2:5" ht="12.75">
      <c r="B2" s="741" t="s">
        <v>546</v>
      </c>
      <c r="C2" s="741"/>
      <c r="D2" s="741"/>
      <c r="E2" s="741"/>
    </row>
    <row r="3" spans="2:5" ht="12.75">
      <c r="B3" s="784" t="s">
        <v>459</v>
      </c>
      <c r="C3" s="785"/>
      <c r="D3" s="785"/>
      <c r="E3" s="785"/>
    </row>
    <row r="4" spans="2:5" ht="12.75">
      <c r="B4" s="210"/>
      <c r="C4" s="211"/>
      <c r="D4" s="211"/>
      <c r="E4" s="211"/>
    </row>
    <row r="5" spans="2:5" ht="13.5" thickBot="1">
      <c r="B5" s="210"/>
      <c r="C5" s="211"/>
      <c r="D5" s="212"/>
      <c r="E5" s="213" t="s">
        <v>286</v>
      </c>
    </row>
    <row r="6" spans="1:5" ht="13.5" thickTop="1">
      <c r="A6" s="777" t="s">
        <v>0</v>
      </c>
      <c r="B6" s="779" t="s">
        <v>1</v>
      </c>
      <c r="C6" s="779" t="s">
        <v>287</v>
      </c>
      <c r="D6" s="779" t="s">
        <v>288</v>
      </c>
      <c r="E6" s="781"/>
    </row>
    <row r="7" spans="1:5" ht="12.75">
      <c r="A7" s="778"/>
      <c r="B7" s="780"/>
      <c r="C7" s="780"/>
      <c r="D7" s="780"/>
      <c r="E7" s="782"/>
    </row>
    <row r="8" spans="1:5" ht="25.5" customHeight="1">
      <c r="A8" s="214" t="s">
        <v>62</v>
      </c>
      <c r="B8" s="215" t="s">
        <v>289</v>
      </c>
      <c r="C8" s="216" t="s">
        <v>290</v>
      </c>
      <c r="D8" s="565"/>
      <c r="E8" s="566">
        <v>500</v>
      </c>
    </row>
    <row r="9" spans="1:6" ht="12.75">
      <c r="A9" s="214" t="s">
        <v>75</v>
      </c>
      <c r="B9" s="215" t="s">
        <v>451</v>
      </c>
      <c r="C9" s="216"/>
      <c r="D9" s="565"/>
      <c r="E9" s="566">
        <f>SUM(E10:E25)</f>
        <v>268334</v>
      </c>
      <c r="F9" s="18"/>
    </row>
    <row r="10" spans="1:5" ht="12.75">
      <c r="A10" s="214" t="s">
        <v>102</v>
      </c>
      <c r="B10" s="215"/>
      <c r="C10" s="217" t="s">
        <v>414</v>
      </c>
      <c r="D10" s="218"/>
      <c r="E10" s="219">
        <v>4000</v>
      </c>
    </row>
    <row r="11" spans="1:5" ht="12.75">
      <c r="A11" s="214"/>
      <c r="B11" s="215"/>
      <c r="C11" s="217" t="s">
        <v>432</v>
      </c>
      <c r="D11" s="218"/>
      <c r="E11" s="219">
        <v>1857</v>
      </c>
    </row>
    <row r="12" spans="1:5" ht="15" customHeight="1">
      <c r="A12" s="214" t="s">
        <v>110</v>
      </c>
      <c r="B12" s="215"/>
      <c r="C12" s="217" t="s">
        <v>449</v>
      </c>
      <c r="D12" s="218"/>
      <c r="E12" s="219">
        <v>5000</v>
      </c>
    </row>
    <row r="13" spans="1:5" ht="12.75">
      <c r="A13" s="214"/>
      <c r="B13" s="215"/>
      <c r="C13" s="217" t="s">
        <v>450</v>
      </c>
      <c r="D13" s="218"/>
      <c r="E13" s="219">
        <v>4073</v>
      </c>
    </row>
    <row r="14" spans="1:5" ht="12.75" customHeight="1">
      <c r="A14" s="214" t="s">
        <v>111</v>
      </c>
      <c r="B14" s="215"/>
      <c r="C14" s="217" t="s">
        <v>291</v>
      </c>
      <c r="D14" s="218"/>
      <c r="E14" s="219"/>
    </row>
    <row r="15" spans="1:5" ht="12.75">
      <c r="A15" s="214" t="s">
        <v>112</v>
      </c>
      <c r="B15" s="215"/>
      <c r="C15" s="217" t="s">
        <v>292</v>
      </c>
      <c r="D15" s="218"/>
      <c r="E15" s="219">
        <v>119512</v>
      </c>
    </row>
    <row r="16" spans="1:5" ht="12.75">
      <c r="A16" s="214"/>
      <c r="B16" s="215"/>
      <c r="C16" s="217" t="s">
        <v>298</v>
      </c>
      <c r="D16" s="218"/>
      <c r="E16" s="219">
        <v>114245</v>
      </c>
    </row>
    <row r="17" spans="1:5" ht="12.75">
      <c r="A17" s="214" t="s">
        <v>114</v>
      </c>
      <c r="B17" s="215"/>
      <c r="C17" s="217" t="s">
        <v>433</v>
      </c>
      <c r="D17" s="218"/>
      <c r="E17" s="219">
        <v>4803</v>
      </c>
    </row>
    <row r="18" spans="1:5" ht="12.75">
      <c r="A18" s="214" t="s">
        <v>118</v>
      </c>
      <c r="B18" s="215"/>
      <c r="C18" s="217" t="s">
        <v>408</v>
      </c>
      <c r="D18" s="218"/>
      <c r="E18" s="219">
        <v>0</v>
      </c>
    </row>
    <row r="19" spans="1:5" ht="12.75">
      <c r="A19" s="214" t="s">
        <v>119</v>
      </c>
      <c r="B19" s="215"/>
      <c r="C19" s="217" t="s">
        <v>293</v>
      </c>
      <c r="D19" s="218"/>
      <c r="E19" s="219">
        <v>610</v>
      </c>
    </row>
    <row r="20" spans="1:5" ht="12.75">
      <c r="A20" s="214" t="s">
        <v>121</v>
      </c>
      <c r="B20" s="215"/>
      <c r="C20" s="217" t="s">
        <v>294</v>
      </c>
      <c r="D20" s="218"/>
      <c r="E20" s="219">
        <v>1500</v>
      </c>
    </row>
    <row r="21" spans="1:5" ht="12.75">
      <c r="A21" s="220" t="s">
        <v>122</v>
      </c>
      <c r="B21" s="221"/>
      <c r="C21" s="222" t="s">
        <v>295</v>
      </c>
      <c r="D21" s="563"/>
      <c r="E21" s="564">
        <v>1551</v>
      </c>
    </row>
    <row r="22" spans="1:5" ht="12.75">
      <c r="A22" s="220" t="s">
        <v>125</v>
      </c>
      <c r="B22" s="221"/>
      <c r="C22" s="222" t="s">
        <v>296</v>
      </c>
      <c r="D22" s="563"/>
      <c r="E22" s="564">
        <v>660</v>
      </c>
    </row>
    <row r="23" spans="1:5" ht="15" customHeight="1" thickBot="1">
      <c r="A23" s="223" t="s">
        <v>277</v>
      </c>
      <c r="B23" s="639"/>
      <c r="C23" s="231" t="s">
        <v>431</v>
      </c>
      <c r="D23" s="76"/>
      <c r="E23" s="225">
        <v>4888</v>
      </c>
    </row>
    <row r="24" spans="1:5" ht="15" customHeight="1" thickBot="1" thickTop="1">
      <c r="A24" s="636"/>
      <c r="B24" s="639"/>
      <c r="C24" s="640" t="s">
        <v>522</v>
      </c>
      <c r="D24" s="641"/>
      <c r="E24" s="642">
        <v>3822</v>
      </c>
    </row>
    <row r="25" spans="1:5" ht="15" customHeight="1" thickBot="1" thickTop="1">
      <c r="A25" s="636"/>
      <c r="B25" s="224"/>
      <c r="C25" s="637" t="s">
        <v>523</v>
      </c>
      <c r="D25" s="643"/>
      <c r="E25" s="638">
        <v>1813</v>
      </c>
    </row>
    <row r="26" spans="1:5" ht="21" customHeight="1" thickBot="1" thickTop="1">
      <c r="A26" s="226" t="s">
        <v>119</v>
      </c>
      <c r="B26" s="227" t="s">
        <v>297</v>
      </c>
      <c r="C26" s="227"/>
      <c r="D26" s="775">
        <f>E8+E9</f>
        <v>268834</v>
      </c>
      <c r="E26" s="776"/>
    </row>
    <row r="27" ht="13.5" thickTop="1"/>
    <row r="34" ht="12.75">
      <c r="D34" s="363"/>
    </row>
    <row r="38" ht="3" customHeight="1"/>
    <row r="39" ht="12.75" hidden="1"/>
    <row r="40" ht="12.75" hidden="1">
      <c r="D40" s="18"/>
    </row>
    <row r="41" ht="12.75" hidden="1"/>
    <row r="42" ht="12.75" hidden="1"/>
    <row r="43" ht="12.75" hidden="1"/>
    <row r="44" spans="2:4" ht="12.75" hidden="1">
      <c r="B44" s="228"/>
      <c r="C44" s="114"/>
      <c r="D44" s="76"/>
    </row>
    <row r="45" spans="2:4" ht="12.75">
      <c r="B45" s="74"/>
      <c r="C45" s="114"/>
      <c r="D45" s="75"/>
    </row>
    <row r="46" spans="2:4" ht="12.75">
      <c r="B46" s="74"/>
      <c r="C46" s="114"/>
      <c r="D46" s="75"/>
    </row>
    <row r="47" spans="2:4" ht="12.75">
      <c r="B47" s="229"/>
      <c r="C47" s="114"/>
      <c r="D47" s="19"/>
    </row>
    <row r="49" ht="12.75">
      <c r="D49" s="230"/>
    </row>
  </sheetData>
  <sheetProtection/>
  <mergeCells count="8">
    <mergeCell ref="B1:E1"/>
    <mergeCell ref="B2:E2"/>
    <mergeCell ref="B3:E3"/>
    <mergeCell ref="D26:E26"/>
    <mergeCell ref="A6:A7"/>
    <mergeCell ref="B6:B7"/>
    <mergeCell ref="C6:C7"/>
    <mergeCell ref="D6:E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Z29"/>
  <sheetViews>
    <sheetView zoomScalePageLayoutView="0" workbookViewId="0" topLeftCell="A1">
      <selection activeCell="A1" sqref="A1:O1"/>
    </sheetView>
  </sheetViews>
  <sheetFormatPr defaultColWidth="8.00390625" defaultRowHeight="12.75"/>
  <cols>
    <col min="1" max="1" width="3.57421875" style="79" customWidth="1"/>
    <col min="2" max="2" width="23.00390625" style="78" customWidth="1"/>
    <col min="3" max="4" width="6.7109375" style="78" customWidth="1"/>
    <col min="5" max="5" width="6.8515625" style="78" customWidth="1"/>
    <col min="6" max="6" width="6.7109375" style="78" customWidth="1"/>
    <col min="7" max="7" width="7.7109375" style="78" customWidth="1"/>
    <col min="8" max="8" width="6.8515625" style="78" customWidth="1"/>
    <col min="9" max="10" width="7.7109375" style="78" customWidth="1"/>
    <col min="11" max="11" width="9.140625" style="78" customWidth="1"/>
    <col min="12" max="12" width="7.140625" style="78" customWidth="1"/>
    <col min="13" max="13" width="8.7109375" style="78" customWidth="1"/>
    <col min="14" max="15" width="8.00390625" style="78" customWidth="1"/>
    <col min="16" max="16384" width="8.00390625" style="78" customWidth="1"/>
  </cols>
  <sheetData>
    <row r="1" spans="1:15" ht="12.75">
      <c r="A1" s="741" t="s">
        <v>547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</row>
    <row r="2" spans="1:15" ht="12.75">
      <c r="A2" s="788" t="s">
        <v>444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89"/>
    </row>
    <row r="3" spans="1:16" ht="12.75">
      <c r="A3" s="790" t="s">
        <v>516</v>
      </c>
      <c r="B3" s="791"/>
      <c r="C3" s="791"/>
      <c r="D3" s="791"/>
      <c r="E3" s="791"/>
      <c r="F3" s="791"/>
      <c r="G3" s="791"/>
      <c r="H3" s="791"/>
      <c r="I3" s="791"/>
      <c r="J3" s="791"/>
      <c r="K3" s="791"/>
      <c r="L3" s="791"/>
      <c r="M3" s="791"/>
      <c r="N3" s="791"/>
      <c r="O3" s="791"/>
      <c r="P3" s="80"/>
    </row>
    <row r="4" spans="1:16" ht="13.5" thickBot="1">
      <c r="A4" s="592"/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 t="s">
        <v>286</v>
      </c>
      <c r="P4" s="80"/>
    </row>
    <row r="5" spans="1:15" s="87" customFormat="1" ht="12.75" customHeight="1">
      <c r="A5" s="786" t="s">
        <v>243</v>
      </c>
      <c r="B5" s="81" t="s">
        <v>244</v>
      </c>
      <c r="C5" s="82" t="s">
        <v>245</v>
      </c>
      <c r="D5" s="83"/>
      <c r="E5" s="84"/>
      <c r="F5" s="84"/>
      <c r="G5" s="84"/>
      <c r="H5" s="84"/>
      <c r="I5" s="84"/>
      <c r="J5" s="84"/>
      <c r="K5" s="84"/>
      <c r="L5" s="84"/>
      <c r="M5" s="85"/>
      <c r="N5" s="85"/>
      <c r="O5" s="86"/>
    </row>
    <row r="6" spans="1:15" s="92" customFormat="1" ht="15" customHeight="1" thickBot="1">
      <c r="A6" s="787"/>
      <c r="B6" s="88" t="s">
        <v>247</v>
      </c>
      <c r="C6" s="89" t="s">
        <v>248</v>
      </c>
      <c r="D6" s="90">
        <v>2012</v>
      </c>
      <c r="E6" s="90">
        <v>2013</v>
      </c>
      <c r="F6" s="90">
        <v>2014</v>
      </c>
      <c r="G6" s="90">
        <v>2015</v>
      </c>
      <c r="H6" s="90">
        <v>2016</v>
      </c>
      <c r="I6" s="90">
        <v>2017</v>
      </c>
      <c r="J6" s="90">
        <v>2018</v>
      </c>
      <c r="K6" s="90">
        <v>2019</v>
      </c>
      <c r="L6" s="91">
        <v>2020</v>
      </c>
      <c r="M6" s="91">
        <v>2021</v>
      </c>
      <c r="N6" s="366">
        <v>2022</v>
      </c>
      <c r="O6" s="366">
        <v>2023</v>
      </c>
    </row>
    <row r="7" spans="1:26" ht="27" customHeight="1" thickBot="1">
      <c r="A7" s="93"/>
      <c r="B7" s="94" t="s">
        <v>249</v>
      </c>
      <c r="C7" s="95"/>
      <c r="D7" s="96" t="s">
        <v>250</v>
      </c>
      <c r="E7" s="96" t="s">
        <v>250</v>
      </c>
      <c r="F7" s="96" t="s">
        <v>250</v>
      </c>
      <c r="G7" s="96" t="s">
        <v>250</v>
      </c>
      <c r="H7" s="96" t="s">
        <v>250</v>
      </c>
      <c r="I7" s="96" t="s">
        <v>250</v>
      </c>
      <c r="J7" s="96" t="s">
        <v>250</v>
      </c>
      <c r="K7" s="96" t="s">
        <v>250</v>
      </c>
      <c r="L7" s="96" t="s">
        <v>250</v>
      </c>
      <c r="M7" s="96" t="s">
        <v>250</v>
      </c>
      <c r="N7" s="96" t="s">
        <v>250</v>
      </c>
      <c r="O7" s="373" t="s">
        <v>250</v>
      </c>
      <c r="Q7" s="80"/>
      <c r="R7" s="80"/>
      <c r="U7" s="80"/>
      <c r="V7" s="80"/>
      <c r="Y7" s="80"/>
      <c r="Z7" s="80"/>
    </row>
    <row r="8" spans="1:15" ht="18" customHeight="1">
      <c r="A8" s="97" t="s">
        <v>62</v>
      </c>
      <c r="B8" s="98" t="s">
        <v>251</v>
      </c>
      <c r="C8" s="99">
        <v>2003</v>
      </c>
      <c r="D8" s="370">
        <v>16200</v>
      </c>
      <c r="E8" s="370">
        <v>8100</v>
      </c>
      <c r="F8" s="371">
        <v>8100</v>
      </c>
      <c r="G8" s="370">
        <v>8100</v>
      </c>
      <c r="H8" s="100"/>
      <c r="I8" s="100"/>
      <c r="J8" s="100"/>
      <c r="K8" s="100"/>
      <c r="L8" s="100"/>
      <c r="M8" s="100"/>
      <c r="N8" s="101"/>
      <c r="O8" s="367"/>
    </row>
    <row r="9" spans="1:16" ht="18" customHeight="1">
      <c r="A9" s="97" t="s">
        <v>110</v>
      </c>
      <c r="B9" s="98" t="s">
        <v>252</v>
      </c>
      <c r="C9" s="99">
        <v>2006</v>
      </c>
      <c r="D9" s="102"/>
      <c r="E9" s="102"/>
      <c r="F9" s="372"/>
      <c r="G9" s="102">
        <f>H9+I9</f>
        <v>0</v>
      </c>
      <c r="H9" s="102"/>
      <c r="I9" s="102"/>
      <c r="J9" s="102">
        <f>K9+L9</f>
        <v>0</v>
      </c>
      <c r="K9" s="102"/>
      <c r="L9" s="102"/>
      <c r="M9" s="102">
        <f>N9+O9</f>
        <v>0</v>
      </c>
      <c r="N9" s="103"/>
      <c r="O9" s="368"/>
      <c r="P9" s="78">
        <f>D9+E9+F9+G9+H9+I9+J9+K9+L9+M9+N9+O9</f>
        <v>0</v>
      </c>
    </row>
    <row r="10" spans="1:15" ht="18" customHeight="1">
      <c r="A10" s="97" t="s">
        <v>111</v>
      </c>
      <c r="B10" s="98" t="s">
        <v>253</v>
      </c>
      <c r="C10" s="99">
        <v>2006</v>
      </c>
      <c r="D10" s="102">
        <v>1265</v>
      </c>
      <c r="E10" s="102">
        <v>738</v>
      </c>
      <c r="F10" s="372">
        <v>738</v>
      </c>
      <c r="G10" s="102"/>
      <c r="H10" s="102"/>
      <c r="I10" s="102"/>
      <c r="J10" s="102"/>
      <c r="K10" s="102"/>
      <c r="L10" s="102"/>
      <c r="M10" s="102"/>
      <c r="N10" s="103"/>
      <c r="O10" s="368"/>
    </row>
    <row r="11" spans="1:15" ht="18" customHeight="1">
      <c r="A11" s="104" t="s">
        <v>112</v>
      </c>
      <c r="B11" s="105" t="s">
        <v>254</v>
      </c>
      <c r="C11" s="99">
        <v>2007</v>
      </c>
      <c r="D11" s="102">
        <v>47948</v>
      </c>
      <c r="E11" s="102">
        <v>47948</v>
      </c>
      <c r="F11" s="372">
        <v>47948</v>
      </c>
      <c r="G11" s="102">
        <v>47948</v>
      </c>
      <c r="H11" s="102">
        <v>47948</v>
      </c>
      <c r="I11" s="102">
        <v>47948</v>
      </c>
      <c r="J11" s="102">
        <v>47948</v>
      </c>
      <c r="K11" s="102">
        <v>47948</v>
      </c>
      <c r="L11" s="102">
        <v>47948</v>
      </c>
      <c r="M11" s="102">
        <v>47948</v>
      </c>
      <c r="N11" s="103">
        <v>47948</v>
      </c>
      <c r="O11" s="368">
        <v>47948</v>
      </c>
    </row>
    <row r="12" spans="1:15" ht="18" customHeight="1">
      <c r="A12" s="104" t="s">
        <v>114</v>
      </c>
      <c r="B12" s="106" t="s">
        <v>254</v>
      </c>
      <c r="C12" s="107">
        <v>2009</v>
      </c>
      <c r="D12" s="102">
        <v>23530</v>
      </c>
      <c r="E12" s="102">
        <v>16470</v>
      </c>
      <c r="F12" s="372">
        <v>16470</v>
      </c>
      <c r="G12" s="102"/>
      <c r="H12" s="108"/>
      <c r="I12" s="108"/>
      <c r="J12" s="102"/>
      <c r="K12" s="108"/>
      <c r="L12" s="108"/>
      <c r="M12" s="102"/>
      <c r="N12" s="103"/>
      <c r="O12" s="369"/>
    </row>
    <row r="13" spans="1:15" ht="18" customHeight="1">
      <c r="A13" s="104" t="s">
        <v>119</v>
      </c>
      <c r="B13" s="106" t="s">
        <v>255</v>
      </c>
      <c r="C13" s="107">
        <v>2007</v>
      </c>
      <c r="D13" s="102">
        <v>34588</v>
      </c>
      <c r="E13" s="102">
        <v>34588</v>
      </c>
      <c r="F13" s="102">
        <v>34588</v>
      </c>
      <c r="G13" s="102">
        <v>34588</v>
      </c>
      <c r="H13" s="102">
        <v>34588</v>
      </c>
      <c r="I13" s="102">
        <v>34588</v>
      </c>
      <c r="J13" s="102">
        <v>34588</v>
      </c>
      <c r="K13" s="102">
        <v>34588</v>
      </c>
      <c r="L13" s="102">
        <v>34588</v>
      </c>
      <c r="M13" s="102">
        <v>34588</v>
      </c>
      <c r="N13" s="102">
        <v>34588</v>
      </c>
      <c r="O13" s="368">
        <v>34588</v>
      </c>
    </row>
    <row r="14" spans="1:15" ht="18" customHeight="1">
      <c r="A14" s="104" t="s">
        <v>121</v>
      </c>
      <c r="B14" s="105" t="s">
        <v>256</v>
      </c>
      <c r="C14" s="99">
        <v>2007</v>
      </c>
      <c r="D14" s="102">
        <v>36570</v>
      </c>
      <c r="E14" s="102">
        <v>36570</v>
      </c>
      <c r="F14" s="372">
        <v>36570</v>
      </c>
      <c r="G14" s="102">
        <v>36570</v>
      </c>
      <c r="H14" s="102">
        <v>36570</v>
      </c>
      <c r="I14" s="102">
        <v>36570</v>
      </c>
      <c r="J14" s="102">
        <v>36570</v>
      </c>
      <c r="K14" s="102">
        <v>36570</v>
      </c>
      <c r="L14" s="102">
        <v>36570</v>
      </c>
      <c r="M14" s="102">
        <v>36570</v>
      </c>
      <c r="N14" s="103">
        <v>36570</v>
      </c>
      <c r="O14" s="368">
        <v>36570</v>
      </c>
    </row>
    <row r="15" spans="1:15" ht="18" customHeight="1" thickBot="1">
      <c r="A15" s="104" t="s">
        <v>122</v>
      </c>
      <c r="B15" s="105" t="s">
        <v>257</v>
      </c>
      <c r="C15" s="99">
        <v>2009</v>
      </c>
      <c r="D15" s="102"/>
      <c r="E15" s="102">
        <v>72727</v>
      </c>
      <c r="F15" s="372">
        <v>72727</v>
      </c>
      <c r="G15" s="102">
        <v>72727</v>
      </c>
      <c r="H15" s="102">
        <v>72727</v>
      </c>
      <c r="I15" s="102">
        <v>72727</v>
      </c>
      <c r="J15" s="102">
        <v>72727</v>
      </c>
      <c r="K15" s="102">
        <v>72727</v>
      </c>
      <c r="L15" s="102">
        <v>72727</v>
      </c>
      <c r="M15" s="102">
        <v>72727</v>
      </c>
      <c r="N15" s="103">
        <v>72727</v>
      </c>
      <c r="O15" s="368">
        <v>72727</v>
      </c>
    </row>
    <row r="16" spans="1:15" ht="17.25" customHeight="1" thickBot="1">
      <c r="A16" s="109"/>
      <c r="B16" s="110" t="s">
        <v>258</v>
      </c>
      <c r="C16" s="111"/>
      <c r="D16" s="113">
        <f>SUM(D8:D15)</f>
        <v>160101</v>
      </c>
      <c r="E16" s="113">
        <f>SUM(E8:E15)</f>
        <v>217141</v>
      </c>
      <c r="F16" s="113">
        <f>SUM(F8:F15)</f>
        <v>217141</v>
      </c>
      <c r="G16" s="113">
        <f aca="true" t="shared" si="0" ref="G16:O16">SUM(G8:G15)</f>
        <v>199933</v>
      </c>
      <c r="H16" s="113">
        <f t="shared" si="0"/>
        <v>191833</v>
      </c>
      <c r="I16" s="113">
        <f t="shared" si="0"/>
        <v>191833</v>
      </c>
      <c r="J16" s="113">
        <f t="shared" si="0"/>
        <v>191833</v>
      </c>
      <c r="K16" s="113">
        <f t="shared" si="0"/>
        <v>191833</v>
      </c>
      <c r="L16" s="113">
        <f t="shared" si="0"/>
        <v>191833</v>
      </c>
      <c r="M16" s="113">
        <f t="shared" si="0"/>
        <v>191833</v>
      </c>
      <c r="N16" s="113">
        <f t="shared" si="0"/>
        <v>191833</v>
      </c>
      <c r="O16" s="449">
        <f t="shared" si="0"/>
        <v>191833</v>
      </c>
    </row>
    <row r="17" ht="13.5" thickBot="1"/>
    <row r="18" spans="2:10" ht="14.25">
      <c r="B18" s="81" t="s">
        <v>244</v>
      </c>
      <c r="C18" s="82" t="s">
        <v>245</v>
      </c>
      <c r="D18" s="83"/>
      <c r="E18" s="84"/>
      <c r="F18" s="84"/>
      <c r="G18" s="84"/>
      <c r="H18" s="84"/>
      <c r="I18" s="445"/>
      <c r="J18" s="80"/>
    </row>
    <row r="19" spans="2:10" ht="16.5" thickBot="1">
      <c r="B19" s="88" t="s">
        <v>247</v>
      </c>
      <c r="C19" s="89" t="s">
        <v>248</v>
      </c>
      <c r="D19" s="90">
        <v>2024</v>
      </c>
      <c r="E19" s="90">
        <v>2025</v>
      </c>
      <c r="F19" s="90">
        <v>2026</v>
      </c>
      <c r="G19" s="90">
        <v>2027</v>
      </c>
      <c r="H19" s="90">
        <v>2028</v>
      </c>
      <c r="I19" s="446">
        <v>2029</v>
      </c>
      <c r="J19" s="442"/>
    </row>
    <row r="20" spans="2:10" ht="39" thickBot="1">
      <c r="B20" s="94" t="s">
        <v>249</v>
      </c>
      <c r="C20" s="95"/>
      <c r="D20" s="96" t="s">
        <v>250</v>
      </c>
      <c r="E20" s="96" t="s">
        <v>250</v>
      </c>
      <c r="F20" s="96" t="s">
        <v>250</v>
      </c>
      <c r="G20" s="96" t="s">
        <v>250</v>
      </c>
      <c r="H20" s="96" t="s">
        <v>250</v>
      </c>
      <c r="I20" s="448" t="s">
        <v>250</v>
      </c>
      <c r="J20" s="443"/>
    </row>
    <row r="21" spans="2:10" ht="15">
      <c r="B21" s="98" t="s">
        <v>251</v>
      </c>
      <c r="C21" s="99">
        <v>2003</v>
      </c>
      <c r="D21" s="100"/>
      <c r="E21" s="100"/>
      <c r="F21" s="100"/>
      <c r="G21" s="100"/>
      <c r="H21" s="101"/>
      <c r="I21" s="367"/>
      <c r="J21" s="444"/>
    </row>
    <row r="22" spans="2:10" ht="15">
      <c r="B22" s="98" t="s">
        <v>252</v>
      </c>
      <c r="C22" s="99">
        <v>2006</v>
      </c>
      <c r="D22" s="102"/>
      <c r="E22" s="102"/>
      <c r="F22" s="102"/>
      <c r="G22" s="102">
        <f>H22+I22</f>
        <v>0</v>
      </c>
      <c r="H22" s="103"/>
      <c r="I22" s="368"/>
      <c r="J22" s="444"/>
    </row>
    <row r="23" spans="2:10" ht="15">
      <c r="B23" s="98" t="s">
        <v>253</v>
      </c>
      <c r="C23" s="99">
        <v>2006</v>
      </c>
      <c r="D23" s="102"/>
      <c r="E23" s="102"/>
      <c r="F23" s="102"/>
      <c r="G23" s="102"/>
      <c r="H23" s="103"/>
      <c r="I23" s="368"/>
      <c r="J23" s="444"/>
    </row>
    <row r="24" spans="2:10" ht="15">
      <c r="B24" s="105" t="s">
        <v>254</v>
      </c>
      <c r="C24" s="99">
        <v>2007</v>
      </c>
      <c r="D24" s="102">
        <v>47948</v>
      </c>
      <c r="E24" s="102">
        <v>47948</v>
      </c>
      <c r="F24" s="102">
        <v>47948</v>
      </c>
      <c r="G24" s="102">
        <v>47948</v>
      </c>
      <c r="H24" s="103"/>
      <c r="I24" s="368"/>
      <c r="J24" s="444"/>
    </row>
    <row r="25" spans="2:11" ht="15">
      <c r="B25" s="106" t="s">
        <v>254</v>
      </c>
      <c r="C25" s="107">
        <v>2009</v>
      </c>
      <c r="D25" s="102"/>
      <c r="E25" s="108"/>
      <c r="F25" s="108"/>
      <c r="G25" s="102"/>
      <c r="H25" s="440"/>
      <c r="I25" s="368"/>
      <c r="J25" s="444">
        <f>D25+E25+F25+G25+H25+I25</f>
        <v>0</v>
      </c>
      <c r="K25" s="78">
        <f>P12+J25</f>
        <v>0</v>
      </c>
    </row>
    <row r="26" spans="2:10" ht="15">
      <c r="B26" s="106" t="s">
        <v>255</v>
      </c>
      <c r="C26" s="107">
        <v>2007</v>
      </c>
      <c r="D26" s="102">
        <v>34588</v>
      </c>
      <c r="E26" s="102">
        <v>34588</v>
      </c>
      <c r="F26" s="102">
        <v>34588</v>
      </c>
      <c r="G26" s="108">
        <v>17291</v>
      </c>
      <c r="H26" s="440"/>
      <c r="I26" s="368"/>
      <c r="J26" s="444"/>
    </row>
    <row r="27" spans="2:10" ht="15">
      <c r="B27" s="105" t="s">
        <v>256</v>
      </c>
      <c r="C27" s="99">
        <v>2007</v>
      </c>
      <c r="D27" s="102">
        <v>36570</v>
      </c>
      <c r="E27" s="102">
        <v>36570</v>
      </c>
      <c r="F27" s="102">
        <v>36570</v>
      </c>
      <c r="G27" s="102">
        <v>36570</v>
      </c>
      <c r="H27" s="103"/>
      <c r="I27" s="368"/>
      <c r="J27" s="444"/>
    </row>
    <row r="28" spans="2:10" ht="15">
      <c r="B28" s="105" t="s">
        <v>257</v>
      </c>
      <c r="C28" s="99">
        <v>2009</v>
      </c>
      <c r="D28" s="102">
        <v>72727</v>
      </c>
      <c r="E28" s="102">
        <v>72727</v>
      </c>
      <c r="F28" s="102">
        <v>72727</v>
      </c>
      <c r="G28" s="102">
        <v>72727</v>
      </c>
      <c r="H28" s="103">
        <v>72727</v>
      </c>
      <c r="I28" s="368">
        <v>36365</v>
      </c>
      <c r="J28" s="444"/>
    </row>
    <row r="29" spans="2:10" ht="15" thickBot="1">
      <c r="B29" s="110" t="s">
        <v>258</v>
      </c>
      <c r="C29" s="111"/>
      <c r="D29" s="112">
        <f aca="true" t="shared" si="1" ref="D29:I29">SUM(D21:D28)</f>
        <v>191833</v>
      </c>
      <c r="E29" s="112">
        <f t="shared" si="1"/>
        <v>191833</v>
      </c>
      <c r="F29" s="112">
        <f t="shared" si="1"/>
        <v>191833</v>
      </c>
      <c r="G29" s="112">
        <f t="shared" si="1"/>
        <v>174536</v>
      </c>
      <c r="H29" s="441">
        <f t="shared" si="1"/>
        <v>72727</v>
      </c>
      <c r="I29" s="447">
        <f t="shared" si="1"/>
        <v>36365</v>
      </c>
      <c r="J29" s="444"/>
    </row>
  </sheetData>
  <sheetProtection/>
  <mergeCells count="4">
    <mergeCell ref="A5:A6"/>
    <mergeCell ref="A2:O2"/>
    <mergeCell ref="A3:O3"/>
    <mergeCell ref="A1:O1"/>
  </mergeCells>
  <printOptions horizontalCentered="1"/>
  <pageMargins left="0.8267716535433072" right="0.6299212598425197" top="0.7874015748031497" bottom="0.7874015748031497" header="0.8661417322834646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P32"/>
  <sheetViews>
    <sheetView workbookViewId="0" topLeftCell="A4">
      <pane xSplit="16680" topLeftCell="T1" activePane="topLeft" state="split"/>
      <selection pane="topLeft" activeCell="J13" sqref="J13"/>
      <selection pane="topRight" activeCell="T10" sqref="T10"/>
    </sheetView>
  </sheetViews>
  <sheetFormatPr defaultColWidth="8.00390625" defaultRowHeight="12.75"/>
  <cols>
    <col min="1" max="1" width="5.421875" style="233" customWidth="1"/>
    <col min="2" max="2" width="24.57421875" style="232" customWidth="1"/>
    <col min="3" max="3" width="7.140625" style="232" customWidth="1"/>
    <col min="4" max="4" width="7.421875" style="232" customWidth="1"/>
    <col min="5" max="5" width="8.57421875" style="232" customWidth="1"/>
    <col min="6" max="6" width="9.421875" style="232" customWidth="1"/>
    <col min="7" max="7" width="9.7109375" style="232" customWidth="1"/>
    <col min="8" max="8" width="8.8515625" style="232" customWidth="1"/>
    <col min="9" max="9" width="9.140625" style="232" customWidth="1"/>
    <col min="10" max="10" width="7.421875" style="232" customWidth="1"/>
    <col min="11" max="11" width="9.140625" style="232" customWidth="1"/>
    <col min="12" max="12" width="8.140625" style="232" customWidth="1"/>
    <col min="13" max="13" width="9.421875" style="232" customWidth="1"/>
    <col min="14" max="14" width="8.7109375" style="232" customWidth="1"/>
    <col min="15" max="15" width="10.140625" style="233" customWidth="1"/>
    <col min="16" max="16" width="14.140625" style="232" customWidth="1"/>
    <col min="17" max="17" width="9.00390625" style="232" bestFit="1" customWidth="1"/>
    <col min="18" max="25" width="8.00390625" style="232" customWidth="1"/>
    <col min="26" max="26" width="10.140625" style="232" bestFit="1" customWidth="1"/>
    <col min="27" max="16384" width="8.00390625" style="232" customWidth="1"/>
  </cols>
  <sheetData>
    <row r="1" spans="1:15" ht="12.75" customHeight="1">
      <c r="A1" s="792" t="s">
        <v>548</v>
      </c>
      <c r="B1" s="792"/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792"/>
      <c r="N1" s="792"/>
      <c r="O1" s="792"/>
    </row>
    <row r="2" spans="1:15" ht="12.75" customHeight="1">
      <c r="A2" s="793" t="s">
        <v>517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793"/>
      <c r="O2" s="793"/>
    </row>
    <row r="3" spans="1:15" ht="12.75" customHeight="1" thickBot="1">
      <c r="A3" s="571"/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 t="s">
        <v>286</v>
      </c>
    </row>
    <row r="4" spans="1:15" s="233" customFormat="1" ht="26.25" customHeight="1" thickTop="1">
      <c r="A4" s="597" t="s">
        <v>299</v>
      </c>
      <c r="B4" s="598" t="s">
        <v>1</v>
      </c>
      <c r="C4" s="598" t="s">
        <v>300</v>
      </c>
      <c r="D4" s="598" t="s">
        <v>301</v>
      </c>
      <c r="E4" s="598" t="s">
        <v>302</v>
      </c>
      <c r="F4" s="598" t="s">
        <v>303</v>
      </c>
      <c r="G4" s="598" t="s">
        <v>304</v>
      </c>
      <c r="H4" s="598" t="s">
        <v>305</v>
      </c>
      <c r="I4" s="598" t="s">
        <v>306</v>
      </c>
      <c r="J4" s="598" t="s">
        <v>307</v>
      </c>
      <c r="K4" s="598" t="s">
        <v>308</v>
      </c>
      <c r="L4" s="598" t="s">
        <v>309</v>
      </c>
      <c r="M4" s="598" t="s">
        <v>310</v>
      </c>
      <c r="N4" s="598" t="s">
        <v>311</v>
      </c>
      <c r="O4" s="599" t="s">
        <v>124</v>
      </c>
    </row>
    <row r="5" spans="1:15" s="238" customFormat="1" ht="18" customHeight="1">
      <c r="A5" s="234" t="s">
        <v>62</v>
      </c>
      <c r="B5" s="235" t="s">
        <v>312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7">
        <f aca="true" t="shared" si="0" ref="O5:O30">SUM(C5:N5)</f>
        <v>0</v>
      </c>
    </row>
    <row r="6" spans="1:16" s="242" customFormat="1" ht="15.75">
      <c r="A6" s="234" t="s">
        <v>75</v>
      </c>
      <c r="B6" s="239" t="s">
        <v>3</v>
      </c>
      <c r="C6" s="240">
        <v>139400</v>
      </c>
      <c r="D6" s="240">
        <v>135000</v>
      </c>
      <c r="E6" s="240">
        <v>145000</v>
      </c>
      <c r="F6" s="240">
        <v>140000</v>
      </c>
      <c r="G6" s="240">
        <v>138000</v>
      </c>
      <c r="H6" s="240">
        <v>138000</v>
      </c>
      <c r="I6" s="240">
        <v>140000</v>
      </c>
      <c r="J6" s="240">
        <v>145000</v>
      </c>
      <c r="K6" s="240">
        <v>142915</v>
      </c>
      <c r="L6" s="240">
        <v>145000</v>
      </c>
      <c r="M6" s="240">
        <v>145000</v>
      </c>
      <c r="N6" s="240">
        <v>28443</v>
      </c>
      <c r="O6" s="237">
        <f t="shared" si="0"/>
        <v>1581758</v>
      </c>
      <c r="P6" s="241"/>
    </row>
    <row r="7" spans="1:16" s="242" customFormat="1" ht="15.75">
      <c r="A7" s="234" t="s">
        <v>102</v>
      </c>
      <c r="B7" s="239" t="s">
        <v>21</v>
      </c>
      <c r="C7" s="240">
        <v>81513</v>
      </c>
      <c r="D7" s="240">
        <v>81513</v>
      </c>
      <c r="E7" s="240">
        <v>81513</v>
      </c>
      <c r="F7" s="240">
        <v>81513</v>
      </c>
      <c r="G7" s="240">
        <v>81513</v>
      </c>
      <c r="H7" s="240">
        <v>81513</v>
      </c>
      <c r="I7" s="240">
        <v>81513</v>
      </c>
      <c r="J7" s="240">
        <v>81513</v>
      </c>
      <c r="K7" s="240">
        <v>156670</v>
      </c>
      <c r="L7" s="240">
        <v>81514</v>
      </c>
      <c r="M7" s="240">
        <v>81514</v>
      </c>
      <c r="N7" s="240">
        <v>118311</v>
      </c>
      <c r="O7" s="237">
        <f t="shared" si="0"/>
        <v>1090113</v>
      </c>
      <c r="P7" s="241"/>
    </row>
    <row r="8" spans="1:16" s="242" customFormat="1" ht="15.75">
      <c r="A8" s="234" t="s">
        <v>110</v>
      </c>
      <c r="B8" s="239" t="s">
        <v>313</v>
      </c>
      <c r="C8" s="240">
        <v>12000</v>
      </c>
      <c r="D8" s="240">
        <v>12000</v>
      </c>
      <c r="E8" s="240">
        <v>12000</v>
      </c>
      <c r="F8" s="240">
        <v>172762</v>
      </c>
      <c r="G8" s="240">
        <v>12000</v>
      </c>
      <c r="H8" s="240">
        <v>110340</v>
      </c>
      <c r="I8" s="240">
        <v>60090</v>
      </c>
      <c r="J8" s="240"/>
      <c r="K8" s="240"/>
      <c r="L8" s="240"/>
      <c r="M8" s="240"/>
      <c r="N8" s="240"/>
      <c r="O8" s="237">
        <f t="shared" si="0"/>
        <v>391192</v>
      </c>
      <c r="P8" s="241"/>
    </row>
    <row r="9" spans="1:16" s="242" customFormat="1" ht="15.75">
      <c r="A9" s="234" t="s">
        <v>111</v>
      </c>
      <c r="B9" s="239" t="s">
        <v>314</v>
      </c>
      <c r="C9" s="240">
        <v>100000</v>
      </c>
      <c r="D9" s="240">
        <v>153380</v>
      </c>
      <c r="E9" s="240">
        <v>200000</v>
      </c>
      <c r="F9" s="240">
        <v>113280</v>
      </c>
      <c r="G9" s="240">
        <v>100000</v>
      </c>
      <c r="H9" s="240">
        <v>28096</v>
      </c>
      <c r="I9" s="240">
        <v>28096</v>
      </c>
      <c r="J9" s="240">
        <v>28096</v>
      </c>
      <c r="K9" s="240">
        <v>43072</v>
      </c>
      <c r="L9" s="240">
        <v>28096</v>
      </c>
      <c r="M9" s="240">
        <v>28096</v>
      </c>
      <c r="N9" s="240"/>
      <c r="O9" s="237">
        <f t="shared" si="0"/>
        <v>850212</v>
      </c>
      <c r="P9" s="241"/>
    </row>
    <row r="10" spans="1:16" s="242" customFormat="1" ht="15.75">
      <c r="A10" s="234" t="s">
        <v>112</v>
      </c>
      <c r="B10" s="239" t="s">
        <v>315</v>
      </c>
      <c r="C10" s="240">
        <v>170000</v>
      </c>
      <c r="D10" s="240">
        <v>180000</v>
      </c>
      <c r="E10" s="240">
        <v>160000</v>
      </c>
      <c r="F10" s="240">
        <v>170000</v>
      </c>
      <c r="G10" s="240">
        <v>153550</v>
      </c>
      <c r="H10" s="240">
        <v>170000</v>
      </c>
      <c r="I10" s="240">
        <v>160000</v>
      </c>
      <c r="J10" s="240">
        <v>188550</v>
      </c>
      <c r="K10" s="240">
        <v>200000</v>
      </c>
      <c r="L10" s="240">
        <v>200000</v>
      </c>
      <c r="M10" s="240">
        <v>200000</v>
      </c>
      <c r="N10" s="240">
        <v>135711</v>
      </c>
      <c r="O10" s="237">
        <f t="shared" si="0"/>
        <v>2087811</v>
      </c>
      <c r="P10" s="241"/>
    </row>
    <row r="11" spans="1:16" s="242" customFormat="1" ht="15.75">
      <c r="A11" s="234" t="s">
        <v>114</v>
      </c>
      <c r="B11" s="239" t="s">
        <v>316</v>
      </c>
      <c r="C11" s="240">
        <v>500</v>
      </c>
      <c r="D11" s="240">
        <v>550</v>
      </c>
      <c r="E11" s="240">
        <v>550</v>
      </c>
      <c r="F11" s="240">
        <v>600</v>
      </c>
      <c r="G11" s="240">
        <v>600</v>
      </c>
      <c r="H11" s="240">
        <v>650</v>
      </c>
      <c r="I11" s="240">
        <v>600</v>
      </c>
      <c r="J11" s="240">
        <v>550</v>
      </c>
      <c r="K11" s="240">
        <v>600</v>
      </c>
      <c r="L11" s="240">
        <v>600</v>
      </c>
      <c r="M11" s="240">
        <v>600</v>
      </c>
      <c r="N11" s="240">
        <v>600</v>
      </c>
      <c r="O11" s="237">
        <f t="shared" si="0"/>
        <v>7000</v>
      </c>
      <c r="P11" s="241"/>
    </row>
    <row r="12" spans="1:16" s="242" customFormat="1" ht="15.75">
      <c r="A12" s="234">
        <v>8</v>
      </c>
      <c r="B12" s="239" t="s">
        <v>317</v>
      </c>
      <c r="C12" s="240"/>
      <c r="D12" s="240"/>
      <c r="E12" s="240"/>
      <c r="F12" s="240"/>
      <c r="G12" s="240"/>
      <c r="H12" s="240"/>
      <c r="I12" s="240"/>
      <c r="J12" s="240">
        <v>301459</v>
      </c>
      <c r="K12" s="240"/>
      <c r="L12" s="240"/>
      <c r="M12" s="240"/>
      <c r="N12" s="240"/>
      <c r="O12" s="237">
        <f t="shared" si="0"/>
        <v>301459</v>
      </c>
      <c r="P12" s="241"/>
    </row>
    <row r="13" spans="1:16" s="242" customFormat="1" ht="15.75">
      <c r="A13" s="234" t="s">
        <v>119</v>
      </c>
      <c r="B13" s="239" t="s">
        <v>318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37">
        <f t="shared" si="0"/>
        <v>0</v>
      </c>
      <c r="P13" s="241"/>
    </row>
    <row r="14" spans="1:16" s="242" customFormat="1" ht="16.5" thickBot="1">
      <c r="A14" s="234">
        <v>9</v>
      </c>
      <c r="B14" s="239" t="s">
        <v>319</v>
      </c>
      <c r="C14" s="240">
        <v>35000</v>
      </c>
      <c r="D14" s="240">
        <v>40000</v>
      </c>
      <c r="E14" s="240">
        <v>40000</v>
      </c>
      <c r="F14" s="240">
        <v>35000</v>
      </c>
      <c r="G14" s="240">
        <v>40000</v>
      </c>
      <c r="H14" s="240">
        <v>40000</v>
      </c>
      <c r="I14" s="240">
        <v>35000</v>
      </c>
      <c r="J14" s="240">
        <v>35000</v>
      </c>
      <c r="K14" s="240">
        <v>35000</v>
      </c>
      <c r="L14" s="240">
        <v>40000</v>
      </c>
      <c r="M14" s="240">
        <v>70000</v>
      </c>
      <c r="N14" s="240">
        <v>181597</v>
      </c>
      <c r="O14" s="237">
        <f t="shared" si="0"/>
        <v>626597</v>
      </c>
      <c r="P14" s="241"/>
    </row>
    <row r="15" spans="1:16" s="238" customFormat="1" ht="20.25" customHeight="1" thickBot="1" thickTop="1">
      <c r="A15" s="243" t="s">
        <v>121</v>
      </c>
      <c r="B15" s="244" t="s">
        <v>320</v>
      </c>
      <c r="C15" s="245">
        <f aca="true" t="shared" si="1" ref="C15:N15">SUM(C6:C14)</f>
        <v>538413</v>
      </c>
      <c r="D15" s="245">
        <f t="shared" si="1"/>
        <v>602443</v>
      </c>
      <c r="E15" s="245">
        <f t="shared" si="1"/>
        <v>639063</v>
      </c>
      <c r="F15" s="245">
        <f t="shared" si="1"/>
        <v>713155</v>
      </c>
      <c r="G15" s="245">
        <f t="shared" si="1"/>
        <v>525663</v>
      </c>
      <c r="H15" s="245">
        <f t="shared" si="1"/>
        <v>568599</v>
      </c>
      <c r="I15" s="245">
        <f t="shared" si="1"/>
        <v>505299</v>
      </c>
      <c r="J15" s="245">
        <f t="shared" si="1"/>
        <v>780168</v>
      </c>
      <c r="K15" s="245">
        <f t="shared" si="1"/>
        <v>578257</v>
      </c>
      <c r="L15" s="245">
        <f t="shared" si="1"/>
        <v>495210</v>
      </c>
      <c r="M15" s="245">
        <f t="shared" si="1"/>
        <v>525210</v>
      </c>
      <c r="N15" s="245">
        <f t="shared" si="1"/>
        <v>464662</v>
      </c>
      <c r="O15" s="246">
        <f t="shared" si="0"/>
        <v>6936142</v>
      </c>
      <c r="P15" s="247"/>
    </row>
    <row r="16" spans="1:16" s="238" customFormat="1" ht="18.75" customHeight="1" thickTop="1">
      <c r="A16" s="234" t="s">
        <v>122</v>
      </c>
      <c r="B16" s="235" t="s">
        <v>61</v>
      </c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7"/>
      <c r="P16" s="247"/>
    </row>
    <row r="17" spans="1:16" s="242" customFormat="1" ht="15.75">
      <c r="A17" s="234" t="s">
        <v>125</v>
      </c>
      <c r="B17" s="239" t="s">
        <v>153</v>
      </c>
      <c r="C17" s="240">
        <v>162300</v>
      </c>
      <c r="D17" s="240">
        <v>162300</v>
      </c>
      <c r="E17" s="240">
        <v>162300</v>
      </c>
      <c r="F17" s="240">
        <v>162300</v>
      </c>
      <c r="G17" s="240">
        <v>162300</v>
      </c>
      <c r="H17" s="240">
        <v>157698</v>
      </c>
      <c r="I17" s="240">
        <v>91400</v>
      </c>
      <c r="J17" s="240">
        <v>91400</v>
      </c>
      <c r="K17" s="240">
        <v>102672</v>
      </c>
      <c r="L17" s="240">
        <v>91400</v>
      </c>
      <c r="M17" s="240">
        <v>91400</v>
      </c>
      <c r="N17" s="240">
        <v>91400</v>
      </c>
      <c r="O17" s="237">
        <f t="shared" si="0"/>
        <v>1528870</v>
      </c>
      <c r="P17" s="241"/>
    </row>
    <row r="18" spans="1:16" s="242" customFormat="1" ht="15.75">
      <c r="A18" s="234" t="s">
        <v>277</v>
      </c>
      <c r="B18" s="239" t="s">
        <v>321</v>
      </c>
      <c r="C18" s="240">
        <v>42690</v>
      </c>
      <c r="D18" s="240">
        <v>42690</v>
      </c>
      <c r="E18" s="240">
        <v>42690</v>
      </c>
      <c r="F18" s="240">
        <v>42690</v>
      </c>
      <c r="G18" s="240">
        <v>42690</v>
      </c>
      <c r="H18" s="240">
        <v>27807</v>
      </c>
      <c r="I18" s="240">
        <v>27807</v>
      </c>
      <c r="J18" s="240">
        <v>27807</v>
      </c>
      <c r="K18" s="240">
        <v>31500</v>
      </c>
      <c r="L18" s="240">
        <v>27807</v>
      </c>
      <c r="M18" s="240">
        <v>27807</v>
      </c>
      <c r="N18" s="240">
        <v>26323</v>
      </c>
      <c r="O18" s="237">
        <f t="shared" si="0"/>
        <v>410308</v>
      </c>
      <c r="P18" s="241"/>
    </row>
    <row r="19" spans="1:16" s="242" customFormat="1" ht="15.75">
      <c r="A19" s="234" t="s">
        <v>278</v>
      </c>
      <c r="B19" s="239" t="s">
        <v>156</v>
      </c>
      <c r="C19" s="240">
        <v>175300</v>
      </c>
      <c r="D19" s="240">
        <v>175300</v>
      </c>
      <c r="E19" s="240">
        <v>175300</v>
      </c>
      <c r="F19" s="240">
        <v>180000</v>
      </c>
      <c r="G19" s="240">
        <v>180000</v>
      </c>
      <c r="H19" s="240">
        <v>115700</v>
      </c>
      <c r="I19" s="240">
        <v>119560</v>
      </c>
      <c r="J19" s="240">
        <v>109700</v>
      </c>
      <c r="K19" s="240">
        <v>157904</v>
      </c>
      <c r="L19" s="240">
        <v>99700</v>
      </c>
      <c r="M19" s="240">
        <v>255214</v>
      </c>
      <c r="N19" s="240">
        <v>146553</v>
      </c>
      <c r="O19" s="237">
        <f t="shared" si="0"/>
        <v>1890231</v>
      </c>
      <c r="P19" s="241"/>
    </row>
    <row r="20" spans="1:16" s="242" customFormat="1" ht="15.75">
      <c r="A20" s="234" t="s">
        <v>322</v>
      </c>
      <c r="B20" s="239" t="s">
        <v>323</v>
      </c>
      <c r="C20" s="240">
        <v>1000</v>
      </c>
      <c r="D20" s="240">
        <v>10500</v>
      </c>
      <c r="E20" s="240">
        <v>2000</v>
      </c>
      <c r="F20" s="240">
        <v>10000</v>
      </c>
      <c r="G20" s="240">
        <v>10500</v>
      </c>
      <c r="H20" s="240">
        <v>10000</v>
      </c>
      <c r="I20" s="240">
        <v>10000</v>
      </c>
      <c r="J20" s="240">
        <v>12000</v>
      </c>
      <c r="K20" s="240">
        <v>40716</v>
      </c>
      <c r="L20" s="240">
        <v>10000</v>
      </c>
      <c r="M20" s="240">
        <v>11000</v>
      </c>
      <c r="N20" s="240">
        <v>9243</v>
      </c>
      <c r="O20" s="237">
        <f t="shared" si="0"/>
        <v>136959</v>
      </c>
      <c r="P20" s="241"/>
    </row>
    <row r="21" spans="1:16" s="242" customFormat="1" ht="15.75">
      <c r="A21" s="234" t="s">
        <v>324</v>
      </c>
      <c r="B21" s="239" t="s">
        <v>138</v>
      </c>
      <c r="C21" s="240">
        <v>1050</v>
      </c>
      <c r="D21" s="240">
        <v>1050</v>
      </c>
      <c r="E21" s="240">
        <v>1050</v>
      </c>
      <c r="F21" s="240">
        <v>1050</v>
      </c>
      <c r="G21" s="240">
        <v>1050</v>
      </c>
      <c r="H21" s="240">
        <v>1050</v>
      </c>
      <c r="I21" s="240">
        <v>1050</v>
      </c>
      <c r="J21" s="240">
        <v>1050</v>
      </c>
      <c r="K21" s="240">
        <v>3899</v>
      </c>
      <c r="L21" s="240">
        <v>3898</v>
      </c>
      <c r="M21" s="240">
        <v>1050</v>
      </c>
      <c r="N21" s="240">
        <v>1075</v>
      </c>
      <c r="O21" s="237">
        <f t="shared" si="0"/>
        <v>18322</v>
      </c>
      <c r="P21" s="241"/>
    </row>
    <row r="22" spans="1:16" s="242" customFormat="1" ht="15.75">
      <c r="A22" s="234" t="s">
        <v>325</v>
      </c>
      <c r="B22" s="239" t="s">
        <v>219</v>
      </c>
      <c r="C22" s="240">
        <v>11700</v>
      </c>
      <c r="D22" s="240">
        <v>9800</v>
      </c>
      <c r="E22" s="240">
        <v>9700</v>
      </c>
      <c r="F22" s="240">
        <v>9700</v>
      </c>
      <c r="G22" s="240">
        <v>10800</v>
      </c>
      <c r="H22" s="240">
        <v>9800</v>
      </c>
      <c r="I22" s="240">
        <v>11700</v>
      </c>
      <c r="J22" s="240">
        <v>11800</v>
      </c>
      <c r="K22" s="240">
        <v>11700</v>
      </c>
      <c r="L22" s="240">
        <v>11800</v>
      </c>
      <c r="M22" s="240">
        <v>11700</v>
      </c>
      <c r="N22" s="240">
        <v>11250</v>
      </c>
      <c r="O22" s="237">
        <f t="shared" si="0"/>
        <v>131450</v>
      </c>
      <c r="P22" s="241"/>
    </row>
    <row r="23" spans="1:16" s="242" customFormat="1" ht="15.75">
      <c r="A23" s="234" t="s">
        <v>326</v>
      </c>
      <c r="B23" s="239" t="s">
        <v>327</v>
      </c>
      <c r="C23" s="240"/>
      <c r="D23" s="240">
        <v>9000</v>
      </c>
      <c r="E23" s="240"/>
      <c r="F23" s="240">
        <v>9000</v>
      </c>
      <c r="G23" s="240"/>
      <c r="H23" s="240">
        <v>9000</v>
      </c>
      <c r="I23" s="240"/>
      <c r="J23" s="240"/>
      <c r="K23" s="240">
        <v>9000</v>
      </c>
      <c r="L23" s="240">
        <v>32000</v>
      </c>
      <c r="M23" s="240">
        <v>7445</v>
      </c>
      <c r="N23" s="240">
        <v>733</v>
      </c>
      <c r="O23" s="237">
        <f t="shared" si="0"/>
        <v>76178</v>
      </c>
      <c r="P23" s="241"/>
    </row>
    <row r="24" spans="1:16" s="242" customFormat="1" ht="15.75">
      <c r="A24" s="234" t="s">
        <v>328</v>
      </c>
      <c r="B24" s="239" t="s">
        <v>329</v>
      </c>
      <c r="C24" s="240"/>
      <c r="D24" s="240"/>
      <c r="E24" s="240">
        <v>300000</v>
      </c>
      <c r="F24" s="240"/>
      <c r="G24" s="240">
        <v>500000</v>
      </c>
      <c r="H24" s="240"/>
      <c r="I24" s="240">
        <v>500000</v>
      </c>
      <c r="J24" s="240"/>
      <c r="K24" s="240">
        <v>20000</v>
      </c>
      <c r="L24" s="240">
        <v>500000</v>
      </c>
      <c r="M24" s="240">
        <v>250599</v>
      </c>
      <c r="N24" s="240">
        <v>51507</v>
      </c>
      <c r="O24" s="237">
        <f t="shared" si="0"/>
        <v>2122106</v>
      </c>
      <c r="P24" s="241"/>
    </row>
    <row r="25" spans="1:16" s="242" customFormat="1" ht="15.75">
      <c r="A25" s="234" t="s">
        <v>330</v>
      </c>
      <c r="B25" s="239" t="s">
        <v>331</v>
      </c>
      <c r="C25" s="240"/>
      <c r="D25" s="240"/>
      <c r="E25" s="240">
        <v>50000</v>
      </c>
      <c r="F25" s="240"/>
      <c r="G25" s="240"/>
      <c r="H25" s="240">
        <v>40000</v>
      </c>
      <c r="I25" s="240"/>
      <c r="J25" s="240">
        <v>37166</v>
      </c>
      <c r="K25" s="240"/>
      <c r="L25" s="240"/>
      <c r="M25" s="240"/>
      <c r="N25" s="240">
        <v>3500</v>
      </c>
      <c r="O25" s="237">
        <f t="shared" si="0"/>
        <v>130666</v>
      </c>
      <c r="P25" s="241"/>
    </row>
    <row r="26" spans="1:16" s="242" customFormat="1" ht="15.75">
      <c r="A26" s="234" t="s">
        <v>332</v>
      </c>
      <c r="B26" s="239" t="s">
        <v>333</v>
      </c>
      <c r="C26" s="240"/>
      <c r="D26" s="240">
        <v>70000</v>
      </c>
      <c r="E26" s="240"/>
      <c r="F26" s="240">
        <v>90000</v>
      </c>
      <c r="G26" s="240"/>
      <c r="H26" s="240"/>
      <c r="I26" s="240">
        <v>51126</v>
      </c>
      <c r="J26" s="240"/>
      <c r="K26" s="240"/>
      <c r="L26" s="240"/>
      <c r="M26" s="240">
        <v>44711</v>
      </c>
      <c r="N26" s="240">
        <v>12997</v>
      </c>
      <c r="O26" s="237">
        <f t="shared" si="0"/>
        <v>268834</v>
      </c>
      <c r="P26" s="241"/>
    </row>
    <row r="27" spans="1:16" s="242" customFormat="1" ht="15.75">
      <c r="A27" s="234" t="s">
        <v>334</v>
      </c>
      <c r="B27" s="239" t="s">
        <v>335</v>
      </c>
      <c r="C27" s="240">
        <v>400</v>
      </c>
      <c r="D27" s="240">
        <v>400</v>
      </c>
      <c r="E27" s="240">
        <v>400</v>
      </c>
      <c r="F27" s="240">
        <v>400</v>
      </c>
      <c r="G27" s="240">
        <v>400</v>
      </c>
      <c r="H27" s="240">
        <v>400</v>
      </c>
      <c r="I27" s="240">
        <v>400</v>
      </c>
      <c r="J27" s="240">
        <v>400</v>
      </c>
      <c r="K27" s="240">
        <v>400</v>
      </c>
      <c r="L27" s="240">
        <v>411</v>
      </c>
      <c r="M27" s="240">
        <v>250</v>
      </c>
      <c r="N27" s="240"/>
      <c r="O27" s="237">
        <f t="shared" si="0"/>
        <v>4261</v>
      </c>
      <c r="P27" s="241"/>
    </row>
    <row r="28" spans="1:16" s="242" customFormat="1" ht="15.75">
      <c r="A28" s="234" t="s">
        <v>338</v>
      </c>
      <c r="B28" s="239" t="s">
        <v>336</v>
      </c>
      <c r="C28" s="240">
        <v>1000</v>
      </c>
      <c r="D28" s="240"/>
      <c r="F28" s="240"/>
      <c r="G28" s="242">
        <v>1000</v>
      </c>
      <c r="I28" s="240">
        <v>1000</v>
      </c>
      <c r="J28" s="240"/>
      <c r="L28" s="240"/>
      <c r="M28" s="240"/>
      <c r="O28" s="237">
        <f t="shared" si="0"/>
        <v>3000</v>
      </c>
      <c r="P28" s="241"/>
    </row>
    <row r="29" spans="1:16" s="242" customFormat="1" ht="16.5" thickBot="1">
      <c r="A29" s="234" t="s">
        <v>412</v>
      </c>
      <c r="B29" s="239" t="s">
        <v>337</v>
      </c>
      <c r="C29" s="240"/>
      <c r="D29" s="240"/>
      <c r="E29" s="240">
        <v>37186</v>
      </c>
      <c r="F29" s="240"/>
      <c r="G29" s="240">
        <v>65913</v>
      </c>
      <c r="H29" s="240">
        <v>37486</v>
      </c>
      <c r="I29" s="240"/>
      <c r="J29" s="240"/>
      <c r="K29" s="240">
        <v>37186</v>
      </c>
      <c r="L29" s="240"/>
      <c r="M29" s="240"/>
      <c r="N29" s="240">
        <v>37186</v>
      </c>
      <c r="O29" s="237">
        <f>SUM(C29:N29)</f>
        <v>214957</v>
      </c>
      <c r="P29" s="241"/>
    </row>
    <row r="30" spans="1:16" s="238" customFormat="1" ht="20.25" customHeight="1" thickBot="1" thickTop="1">
      <c r="A30" s="248" t="s">
        <v>413</v>
      </c>
      <c r="B30" s="244" t="s">
        <v>339</v>
      </c>
      <c r="C30" s="245">
        <f aca="true" t="shared" si="2" ref="C30:M30">SUM(C17:C29)</f>
        <v>395440</v>
      </c>
      <c r="D30" s="245">
        <f t="shared" si="2"/>
        <v>481040</v>
      </c>
      <c r="E30" s="245">
        <f>SUM(E17:E29)</f>
        <v>780626</v>
      </c>
      <c r="F30" s="245">
        <f t="shared" si="2"/>
        <v>505140</v>
      </c>
      <c r="G30" s="245">
        <f>SUM(G17:G29)</f>
        <v>974653</v>
      </c>
      <c r="H30" s="245">
        <f>SUM(H17:H29)</f>
        <v>408941</v>
      </c>
      <c r="I30" s="245">
        <f t="shared" si="2"/>
        <v>814043</v>
      </c>
      <c r="J30" s="245">
        <f t="shared" si="2"/>
        <v>291323</v>
      </c>
      <c r="K30" s="245">
        <f>SUM(K17:K29)</f>
        <v>414977</v>
      </c>
      <c r="L30" s="245">
        <f t="shared" si="2"/>
        <v>777016</v>
      </c>
      <c r="M30" s="245">
        <f t="shared" si="2"/>
        <v>701176</v>
      </c>
      <c r="N30" s="245">
        <f>SUM(N17:N29)</f>
        <v>391767</v>
      </c>
      <c r="O30" s="246">
        <f t="shared" si="0"/>
        <v>6936142</v>
      </c>
      <c r="P30" s="249"/>
    </row>
    <row r="31" spans="1:15" ht="16.5" thickTop="1">
      <c r="A31" s="250"/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0"/>
    </row>
    <row r="32" ht="15.75">
      <c r="A32" s="250"/>
    </row>
  </sheetData>
  <sheetProtection/>
  <mergeCells count="2">
    <mergeCell ref="A1:O1"/>
    <mergeCell ref="A2:O2"/>
  </mergeCells>
  <printOptions horizontalCentered="1"/>
  <pageMargins left="0.7874015748031497" right="0.2755905511811024" top="1.535433070866142" bottom="0.8267716535433072" header="0.6692913385826772" footer="0.5118110236220472"/>
  <pageSetup horizontalDpi="300" verticalDpi="300" orientation="landscape" paperSize="9" scale="87" r:id="rId1"/>
  <headerFooter alignWithMargins="0">
    <oddHeader>&amp;C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B1" sqref="B1:D1"/>
    </sheetView>
  </sheetViews>
  <sheetFormatPr defaultColWidth="8.00390625" defaultRowHeight="12.75"/>
  <cols>
    <col min="1" max="1" width="8.00390625" style="2" customWidth="1"/>
    <col min="2" max="2" width="62.421875" style="2" customWidth="1"/>
    <col min="3" max="3" width="11.421875" style="2" customWidth="1"/>
    <col min="4" max="4" width="11.57421875" style="2" customWidth="1"/>
    <col min="5" max="5" width="8.00390625" style="2" customWidth="1"/>
    <col min="6" max="6" width="11.421875" style="2" customWidth="1"/>
    <col min="7" max="7" width="13.8515625" style="2" customWidth="1"/>
    <col min="8" max="8" width="11.421875" style="2" customWidth="1"/>
    <col min="9" max="16384" width="8.00390625" style="2" customWidth="1"/>
  </cols>
  <sheetData>
    <row r="1" spans="2:4" ht="12.75">
      <c r="B1" s="713" t="s">
        <v>549</v>
      </c>
      <c r="C1" s="714"/>
      <c r="D1" s="714"/>
    </row>
    <row r="2" spans="2:4" ht="12.75">
      <c r="B2" s="715" t="s">
        <v>440</v>
      </c>
      <c r="C2" s="715"/>
      <c r="D2" s="715"/>
    </row>
    <row r="3" spans="2:4" ht="12.75">
      <c r="B3" s="494"/>
      <c r="C3" s="494"/>
      <c r="D3" s="494"/>
    </row>
    <row r="4" spans="2:4" ht="12.75">
      <c r="B4" s="569"/>
      <c r="C4" s="569"/>
      <c r="D4" s="593" t="s">
        <v>286</v>
      </c>
    </row>
    <row r="5" spans="1:8" s="1" customFormat="1" ht="25.5">
      <c r="A5" s="574" t="s">
        <v>0</v>
      </c>
      <c r="B5" s="575" t="s">
        <v>1</v>
      </c>
      <c r="C5" s="576" t="s">
        <v>418</v>
      </c>
      <c r="D5" s="576" t="s">
        <v>484</v>
      </c>
      <c r="F5" s="2"/>
      <c r="G5" s="2"/>
      <c r="H5" s="2"/>
    </row>
    <row r="6" spans="1:4" ht="12.75">
      <c r="A6" s="3"/>
      <c r="B6" s="408" t="s">
        <v>3</v>
      </c>
      <c r="C6" s="415">
        <f>C7</f>
        <v>6000</v>
      </c>
      <c r="D6" s="415">
        <f>D7</f>
        <v>6000</v>
      </c>
    </row>
    <row r="7" spans="1:4" ht="12.75">
      <c r="A7" s="3"/>
      <c r="B7" s="3" t="s">
        <v>5</v>
      </c>
      <c r="C7" s="6">
        <v>6000</v>
      </c>
      <c r="D7" s="6">
        <v>6000</v>
      </c>
    </row>
    <row r="8" spans="1:4" ht="12.75">
      <c r="A8" s="3"/>
      <c r="B8" s="414" t="s">
        <v>32</v>
      </c>
      <c r="C8" s="415">
        <f>C9</f>
        <v>6868</v>
      </c>
      <c r="D8" s="415">
        <f>D9</f>
        <v>6868</v>
      </c>
    </row>
    <row r="9" spans="1:4" ht="12.75">
      <c r="A9" s="3"/>
      <c r="B9" s="5" t="s">
        <v>237</v>
      </c>
      <c r="C9" s="8">
        <f>C10</f>
        <v>6868</v>
      </c>
      <c r="D9" s="8">
        <f>D10</f>
        <v>6868</v>
      </c>
    </row>
    <row r="10" spans="1:4" ht="12.75">
      <c r="A10" s="3"/>
      <c r="B10" s="5" t="s">
        <v>35</v>
      </c>
      <c r="C10" s="8">
        <v>6868</v>
      </c>
      <c r="D10" s="8">
        <v>6868</v>
      </c>
    </row>
    <row r="11" spans="1:4" s="10" customFormat="1" ht="28.5" customHeight="1">
      <c r="A11" s="691" t="s">
        <v>47</v>
      </c>
      <c r="B11" s="692"/>
      <c r="C11" s="9">
        <f>C6+C8</f>
        <v>12868</v>
      </c>
      <c r="D11" s="9">
        <f>D6+D8</f>
        <v>12868</v>
      </c>
    </row>
    <row r="12" spans="1:4" ht="12.75">
      <c r="A12" s="3"/>
      <c r="B12" s="683" t="s">
        <v>49</v>
      </c>
      <c r="C12" s="794"/>
      <c r="D12" s="684"/>
    </row>
    <row r="13" spans="1:4" ht="12.75">
      <c r="A13" s="3"/>
      <c r="B13" s="3" t="s">
        <v>50</v>
      </c>
      <c r="C13" s="3"/>
      <c r="D13" s="11"/>
    </row>
    <row r="14" spans="1:4" ht="12.75">
      <c r="A14" s="3"/>
      <c r="B14" s="4" t="s">
        <v>51</v>
      </c>
      <c r="C14" s="4"/>
      <c r="D14" s="5"/>
    </row>
    <row r="15" spans="1:5" s="14" customFormat="1" ht="28.5" customHeight="1">
      <c r="A15" s="691" t="s">
        <v>52</v>
      </c>
      <c r="B15" s="692"/>
      <c r="C15" s="573">
        <f>C13+C14</f>
        <v>0</v>
      </c>
      <c r="D15" s="12">
        <f>D13+D14</f>
        <v>0</v>
      </c>
      <c r="E15" s="13"/>
    </row>
    <row r="16" spans="1:4" ht="12.75">
      <c r="A16" s="3"/>
      <c r="B16" s="683" t="s">
        <v>54</v>
      </c>
      <c r="C16" s="794"/>
      <c r="D16" s="684"/>
    </row>
    <row r="17" spans="1:4" ht="12.75">
      <c r="A17" s="3"/>
      <c r="B17" s="3" t="s">
        <v>241</v>
      </c>
      <c r="C17" s="3"/>
      <c r="D17" s="6"/>
    </row>
    <row r="18" spans="1:5" ht="12.75">
      <c r="A18" s="3"/>
      <c r="B18" s="3" t="s">
        <v>242</v>
      </c>
      <c r="C18" s="3"/>
      <c r="D18" s="6"/>
      <c r="E18" s="413"/>
    </row>
    <row r="19" spans="1:4" s="14" customFormat="1" ht="28.5" customHeight="1">
      <c r="A19" s="691" t="s">
        <v>57</v>
      </c>
      <c r="B19" s="695"/>
      <c r="C19" s="461">
        <f>C17+C18</f>
        <v>0</v>
      </c>
      <c r="D19" s="15">
        <f>D17+D18</f>
        <v>0</v>
      </c>
    </row>
    <row r="20" spans="1:4" s="14" customFormat="1" ht="28.5" customHeight="1">
      <c r="A20" s="460"/>
      <c r="B20" s="461" t="s">
        <v>461</v>
      </c>
      <c r="C20" s="15">
        <v>423100</v>
      </c>
      <c r="D20" s="15">
        <v>434010</v>
      </c>
    </row>
    <row r="21" spans="1:4" ht="12.75">
      <c r="A21" s="683" t="s">
        <v>58</v>
      </c>
      <c r="B21" s="684"/>
      <c r="C21" s="572">
        <f>C11+C15+C20</f>
        <v>435968</v>
      </c>
      <c r="D21" s="16">
        <f>SUM(D11+D15+D19)+D20</f>
        <v>446878</v>
      </c>
    </row>
    <row r="23" spans="1:4" s="1" customFormat="1" ht="48.75" customHeight="1">
      <c r="A23" s="690"/>
      <c r="B23" s="690"/>
      <c r="C23" s="690"/>
      <c r="D23" s="690"/>
    </row>
  </sheetData>
  <sheetProtection/>
  <mergeCells count="9">
    <mergeCell ref="B1:D1"/>
    <mergeCell ref="B2:D2"/>
    <mergeCell ref="A11:B11"/>
    <mergeCell ref="B12:D12"/>
    <mergeCell ref="A23:D23"/>
    <mergeCell ref="A15:B15"/>
    <mergeCell ref="B16:D16"/>
    <mergeCell ref="A19:B19"/>
    <mergeCell ref="A21:B21"/>
  </mergeCells>
  <printOptions/>
  <pageMargins left="0.7480314960629921" right="0.7480314960629921" top="1.1023622047244095" bottom="0.984251968503937" header="0.5118110236220472" footer="0.5118110236220472"/>
  <pageSetup fitToHeight="1" fitToWidth="1" horizontalDpi="300" verticalDpi="300" orientation="portrait" paperSize="9" scale="94" r:id="rId1"/>
  <headerFooter alignWithMargins="0">
    <oddHeader>&amp;R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D68"/>
  <sheetViews>
    <sheetView zoomScalePageLayoutView="0" workbookViewId="0" topLeftCell="A10">
      <selection activeCell="B1" sqref="B1:C1"/>
    </sheetView>
  </sheetViews>
  <sheetFormatPr defaultColWidth="9.140625" defaultRowHeight="12.75"/>
  <cols>
    <col min="1" max="1" width="4.7109375" style="0" customWidth="1"/>
    <col min="2" max="2" width="60.7109375" style="0" customWidth="1"/>
    <col min="3" max="3" width="16.28125" style="0" customWidth="1"/>
    <col min="4" max="4" width="11.8515625" style="0" customWidth="1"/>
  </cols>
  <sheetData>
    <row r="1" spans="2:3" ht="12.75">
      <c r="B1" s="713" t="s">
        <v>550</v>
      </c>
      <c r="C1" s="714"/>
    </row>
    <row r="2" spans="2:3" ht="12.75">
      <c r="B2" s="715" t="s">
        <v>442</v>
      </c>
      <c r="C2" s="715"/>
    </row>
    <row r="3" spans="2:3" ht="12.75">
      <c r="B3" s="494"/>
      <c r="C3" s="494"/>
    </row>
    <row r="4" spans="2:4" ht="13.5" thickBot="1">
      <c r="B4" s="594"/>
      <c r="C4" s="594"/>
      <c r="D4" s="579" t="s">
        <v>286</v>
      </c>
    </row>
    <row r="5" spans="1:4" ht="31.5" customHeight="1" thickTop="1">
      <c r="A5" s="63" t="s">
        <v>150</v>
      </c>
      <c r="B5" s="799" t="s">
        <v>60</v>
      </c>
      <c r="C5" s="795" t="s">
        <v>417</v>
      </c>
      <c r="D5" s="801" t="s">
        <v>490</v>
      </c>
    </row>
    <row r="6" spans="1:4" ht="36.75" customHeight="1" thickBot="1">
      <c r="A6" s="64" t="s">
        <v>151</v>
      </c>
      <c r="B6" s="800"/>
      <c r="C6" s="796"/>
      <c r="D6" s="802"/>
    </row>
    <row r="7" spans="1:4" ht="15" customHeight="1">
      <c r="A7" s="65" t="s">
        <v>152</v>
      </c>
      <c r="B7" s="66" t="s">
        <v>153</v>
      </c>
      <c r="C7" s="67">
        <v>248726</v>
      </c>
      <c r="D7" s="550">
        <v>249366</v>
      </c>
    </row>
    <row r="8" spans="1:4" ht="15" customHeight="1">
      <c r="A8" s="68" t="s">
        <v>154</v>
      </c>
      <c r="B8" s="69" t="s">
        <v>155</v>
      </c>
      <c r="C8" s="67">
        <v>65709</v>
      </c>
      <c r="D8" s="67">
        <v>65979</v>
      </c>
    </row>
    <row r="9" spans="1:4" ht="15" customHeight="1">
      <c r="A9" s="68" t="s">
        <v>25</v>
      </c>
      <c r="B9" s="69" t="s">
        <v>156</v>
      </c>
      <c r="C9" s="70">
        <f>SUM(C11:C40)</f>
        <v>121533</v>
      </c>
      <c r="D9" s="551">
        <f>SUM(D11:D40)</f>
        <v>131533</v>
      </c>
    </row>
    <row r="10" spans="1:4" ht="15" customHeight="1">
      <c r="A10" s="797"/>
      <c r="B10" s="71" t="s">
        <v>157</v>
      </c>
      <c r="C10" s="67"/>
      <c r="D10" s="552"/>
    </row>
    <row r="11" spans="1:4" ht="15" customHeight="1">
      <c r="A11" s="798"/>
      <c r="B11" s="72" t="s">
        <v>158</v>
      </c>
      <c r="C11" s="549">
        <v>20</v>
      </c>
      <c r="D11" s="549">
        <v>20</v>
      </c>
    </row>
    <row r="12" spans="1:4" ht="15" customHeight="1">
      <c r="A12" s="798"/>
      <c r="B12" s="72" t="s">
        <v>159</v>
      </c>
      <c r="C12" s="335">
        <v>4300</v>
      </c>
      <c r="D12" s="335">
        <v>4300</v>
      </c>
    </row>
    <row r="13" spans="1:4" ht="15" customHeight="1">
      <c r="A13" s="798"/>
      <c r="B13" s="362" t="s">
        <v>160</v>
      </c>
      <c r="C13" s="335">
        <v>650</v>
      </c>
      <c r="D13" s="335">
        <v>650</v>
      </c>
    </row>
    <row r="14" spans="1:4" ht="15" customHeight="1">
      <c r="A14" s="798"/>
      <c r="B14" s="362" t="s">
        <v>161</v>
      </c>
      <c r="C14" s="335">
        <v>200</v>
      </c>
      <c r="D14" s="335">
        <v>200</v>
      </c>
    </row>
    <row r="15" spans="1:4" ht="15" customHeight="1">
      <c r="A15" s="798"/>
      <c r="B15" s="362" t="s">
        <v>162</v>
      </c>
      <c r="C15" s="335">
        <v>2100</v>
      </c>
      <c r="D15" s="335">
        <v>2100</v>
      </c>
    </row>
    <row r="16" spans="1:4" ht="15" customHeight="1">
      <c r="A16" s="798"/>
      <c r="B16" s="362" t="s">
        <v>163</v>
      </c>
      <c r="C16" s="335">
        <v>4500</v>
      </c>
      <c r="D16" s="335">
        <v>4500</v>
      </c>
    </row>
    <row r="17" spans="1:4" ht="15" customHeight="1">
      <c r="A17" s="798"/>
      <c r="B17" s="362" t="s">
        <v>164</v>
      </c>
      <c r="C17" s="335">
        <v>100</v>
      </c>
      <c r="D17" s="335">
        <v>100</v>
      </c>
    </row>
    <row r="18" spans="1:4" ht="15" customHeight="1">
      <c r="A18" s="798"/>
      <c r="B18" s="362" t="s">
        <v>165</v>
      </c>
      <c r="C18" s="335">
        <v>380</v>
      </c>
      <c r="D18" s="335">
        <v>380</v>
      </c>
    </row>
    <row r="19" spans="1:4" ht="15" customHeight="1">
      <c r="A19" s="798"/>
      <c r="B19" s="362" t="s">
        <v>166</v>
      </c>
      <c r="C19" s="335">
        <v>1600</v>
      </c>
      <c r="D19" s="335">
        <v>1600</v>
      </c>
    </row>
    <row r="20" spans="1:4" ht="15" customHeight="1">
      <c r="A20" s="798"/>
      <c r="B20" s="362" t="s">
        <v>167</v>
      </c>
      <c r="C20" s="335">
        <v>2000</v>
      </c>
      <c r="D20" s="335">
        <v>2000</v>
      </c>
    </row>
    <row r="21" spans="1:4" ht="15" customHeight="1">
      <c r="A21" s="798"/>
      <c r="B21" s="362" t="s">
        <v>168</v>
      </c>
      <c r="C21" s="335">
        <v>500</v>
      </c>
      <c r="D21" s="335">
        <v>500</v>
      </c>
    </row>
    <row r="22" spans="1:4" ht="15" customHeight="1">
      <c r="A22" s="798"/>
      <c r="B22" s="362" t="s">
        <v>169</v>
      </c>
      <c r="C22" s="335">
        <v>4000</v>
      </c>
      <c r="D22" s="335">
        <v>4000</v>
      </c>
    </row>
    <row r="23" spans="1:4" ht="15" customHeight="1">
      <c r="A23" s="798"/>
      <c r="B23" s="362" t="s">
        <v>173</v>
      </c>
      <c r="C23" s="335">
        <v>4000</v>
      </c>
      <c r="D23" s="335">
        <v>4000</v>
      </c>
    </row>
    <row r="24" spans="1:4" ht="15" customHeight="1">
      <c r="A24" s="798"/>
      <c r="B24" s="362" t="s">
        <v>174</v>
      </c>
      <c r="C24" s="335">
        <v>4400</v>
      </c>
      <c r="D24" s="335">
        <v>14400</v>
      </c>
    </row>
    <row r="25" spans="1:4" ht="15" customHeight="1">
      <c r="A25" s="798"/>
      <c r="B25" s="362" t="s">
        <v>175</v>
      </c>
      <c r="C25" s="335">
        <v>3000</v>
      </c>
      <c r="D25" s="335">
        <v>3000</v>
      </c>
    </row>
    <row r="26" spans="1:4" ht="15" customHeight="1">
      <c r="A26" s="798"/>
      <c r="B26" s="362" t="s">
        <v>176</v>
      </c>
      <c r="C26" s="335">
        <v>450</v>
      </c>
      <c r="D26" s="335">
        <v>450</v>
      </c>
    </row>
    <row r="27" spans="1:4" ht="15" customHeight="1">
      <c r="A27" s="798"/>
      <c r="B27" s="362" t="s">
        <v>177</v>
      </c>
      <c r="C27" s="335">
        <v>2000</v>
      </c>
      <c r="D27" s="335">
        <v>2000</v>
      </c>
    </row>
    <row r="28" spans="1:4" ht="26.25" customHeight="1">
      <c r="A28" s="798"/>
      <c r="B28" s="362" t="s">
        <v>178</v>
      </c>
      <c r="C28" s="335">
        <v>16000</v>
      </c>
      <c r="D28" s="335">
        <v>16000</v>
      </c>
    </row>
    <row r="29" spans="1:4" ht="15.75" customHeight="1">
      <c r="A29" s="798"/>
      <c r="B29" s="362" t="s">
        <v>410</v>
      </c>
      <c r="C29" s="335">
        <v>1300</v>
      </c>
      <c r="D29" s="335">
        <v>1300</v>
      </c>
    </row>
    <row r="30" spans="1:4" ht="15" customHeight="1">
      <c r="A30" s="798"/>
      <c r="B30" s="362" t="s">
        <v>180</v>
      </c>
      <c r="C30" s="335">
        <v>3000</v>
      </c>
      <c r="D30" s="335">
        <v>3000</v>
      </c>
    </row>
    <row r="31" spans="1:4" ht="15" customHeight="1">
      <c r="A31" s="798"/>
      <c r="B31" s="362" t="s">
        <v>181</v>
      </c>
      <c r="C31" s="335"/>
      <c r="D31" s="335"/>
    </row>
    <row r="32" spans="1:4" ht="19.5" customHeight="1">
      <c r="A32" s="798"/>
      <c r="B32" s="362" t="s">
        <v>182</v>
      </c>
      <c r="C32" s="335">
        <v>1800</v>
      </c>
      <c r="D32" s="335">
        <v>1800</v>
      </c>
    </row>
    <row r="33" spans="1:4" ht="15" customHeight="1">
      <c r="A33" s="798"/>
      <c r="B33" s="362" t="s">
        <v>183</v>
      </c>
      <c r="C33" s="335">
        <v>1200</v>
      </c>
      <c r="D33" s="335">
        <v>1200</v>
      </c>
    </row>
    <row r="34" spans="1:4" ht="15" customHeight="1">
      <c r="A34" s="798"/>
      <c r="B34" s="362" t="s">
        <v>184</v>
      </c>
      <c r="C34" s="378">
        <v>34290</v>
      </c>
      <c r="D34" s="378">
        <v>34290</v>
      </c>
    </row>
    <row r="35" spans="1:4" ht="16.5" customHeight="1">
      <c r="A35" s="798"/>
      <c r="B35" s="72" t="s">
        <v>480</v>
      </c>
      <c r="C35" s="335">
        <v>6000</v>
      </c>
      <c r="D35" s="335">
        <v>6000</v>
      </c>
    </row>
    <row r="36" spans="1:4" ht="15" customHeight="1">
      <c r="A36" s="798"/>
      <c r="B36" s="72" t="s">
        <v>187</v>
      </c>
      <c r="C36" s="335">
        <v>6000</v>
      </c>
      <c r="D36" s="335">
        <v>6000</v>
      </c>
    </row>
    <row r="37" spans="1:4" ht="15" customHeight="1">
      <c r="A37" s="798"/>
      <c r="B37" s="435" t="s">
        <v>190</v>
      </c>
      <c r="C37" s="335">
        <v>3743</v>
      </c>
      <c r="D37" s="335">
        <v>3743</v>
      </c>
    </row>
    <row r="38" spans="1:4" ht="15" customHeight="1">
      <c r="A38" s="798"/>
      <c r="B38" s="462" t="s">
        <v>191</v>
      </c>
      <c r="C38" s="463">
        <v>5000</v>
      </c>
      <c r="D38" s="463">
        <v>5000</v>
      </c>
    </row>
    <row r="39" spans="1:4" ht="15" customHeight="1">
      <c r="A39" s="547"/>
      <c r="B39" s="548" t="s">
        <v>491</v>
      </c>
      <c r="C39" s="463">
        <v>8000</v>
      </c>
      <c r="D39" s="463">
        <v>8000</v>
      </c>
    </row>
    <row r="40" spans="1:4" ht="15" customHeight="1" thickBot="1">
      <c r="A40" s="547"/>
      <c r="B40" s="548" t="s">
        <v>492</v>
      </c>
      <c r="C40" s="463">
        <v>1000</v>
      </c>
      <c r="D40" s="463">
        <v>1000</v>
      </c>
    </row>
    <row r="41" spans="1:4" ht="15" customHeight="1" thickBot="1">
      <c r="A41" s="464"/>
      <c r="B41" s="465" t="s">
        <v>462</v>
      </c>
      <c r="C41" s="466">
        <f>C7+C8+C9</f>
        <v>435968</v>
      </c>
      <c r="D41" s="466">
        <f>D7+D8+D9</f>
        <v>446878</v>
      </c>
    </row>
    <row r="42" spans="1:3" ht="15" customHeight="1">
      <c r="A42" s="73"/>
      <c r="B42" s="74"/>
      <c r="C42" s="75"/>
    </row>
    <row r="43" spans="1:3" ht="15" customHeight="1">
      <c r="A43" s="73"/>
      <c r="B43" s="74"/>
      <c r="C43" s="75"/>
    </row>
    <row r="44" spans="1:3" ht="15" customHeight="1">
      <c r="A44" s="73"/>
      <c r="B44" s="74"/>
      <c r="C44" s="75"/>
    </row>
    <row r="45" spans="2:3" ht="12.75">
      <c r="B45" s="76"/>
      <c r="C45" s="76"/>
    </row>
    <row r="46" spans="2:3" ht="12.75">
      <c r="B46" s="76"/>
      <c r="C46" s="76"/>
    </row>
    <row r="47" spans="2:3" ht="12.75">
      <c r="B47" s="76"/>
      <c r="C47" s="76"/>
    </row>
    <row r="48" spans="2:3" ht="12.75">
      <c r="B48" s="76"/>
      <c r="C48" s="76"/>
    </row>
    <row r="49" spans="2:3" ht="12.75">
      <c r="B49" s="76"/>
      <c r="C49" s="76"/>
    </row>
    <row r="50" spans="2:3" ht="12.75">
      <c r="B50" s="76"/>
      <c r="C50" s="76"/>
    </row>
    <row r="51" spans="2:3" ht="12.75">
      <c r="B51" s="76"/>
      <c r="C51" s="76"/>
    </row>
    <row r="52" spans="2:3" ht="12.75">
      <c r="B52" s="76"/>
      <c r="C52" s="76"/>
    </row>
    <row r="53" spans="2:3" ht="12.75">
      <c r="B53" s="76"/>
      <c r="C53" s="76"/>
    </row>
    <row r="54" spans="2:3" ht="12.75">
      <c r="B54" s="76"/>
      <c r="C54" s="76"/>
    </row>
    <row r="55" spans="2:3" ht="12.75">
      <c r="B55" s="76"/>
      <c r="C55" s="76"/>
    </row>
    <row r="56" spans="2:3" ht="12.75">
      <c r="B56" s="76"/>
      <c r="C56" s="76"/>
    </row>
    <row r="57" spans="2:3" ht="12.75">
      <c r="B57" s="76"/>
      <c r="C57" s="76"/>
    </row>
    <row r="58" spans="2:3" ht="12.75">
      <c r="B58" s="76"/>
      <c r="C58" s="77"/>
    </row>
    <row r="59" spans="2:3" ht="12.75">
      <c r="B59" s="76"/>
      <c r="C59" s="76"/>
    </row>
    <row r="60" spans="2:3" ht="12.75">
      <c r="B60" s="76"/>
      <c r="C60" s="76"/>
    </row>
    <row r="61" spans="2:3" ht="12.75">
      <c r="B61" s="76"/>
      <c r="C61" s="76"/>
    </row>
    <row r="62" spans="2:3" ht="12.75">
      <c r="B62" s="76"/>
      <c r="C62" s="76"/>
    </row>
    <row r="63" spans="2:3" ht="12.75">
      <c r="B63" s="76"/>
      <c r="C63" s="76"/>
    </row>
    <row r="64" spans="2:3" ht="12.75">
      <c r="B64" s="76"/>
      <c r="C64" s="76"/>
    </row>
    <row r="65" spans="2:3" ht="12.75">
      <c r="B65" s="76"/>
      <c r="C65" s="76"/>
    </row>
    <row r="66" spans="2:3" ht="12.75">
      <c r="B66" s="76"/>
      <c r="C66" s="76"/>
    </row>
    <row r="67" spans="2:3" ht="12.75">
      <c r="B67" s="76"/>
      <c r="C67" s="76"/>
    </row>
    <row r="68" spans="2:3" ht="12.75">
      <c r="B68" s="76"/>
      <c r="C68" s="76"/>
    </row>
  </sheetData>
  <sheetProtection/>
  <mergeCells count="6">
    <mergeCell ref="D5:D6"/>
    <mergeCell ref="C5:C6"/>
    <mergeCell ref="A10:A38"/>
    <mergeCell ref="B5:B6"/>
    <mergeCell ref="B1:C1"/>
    <mergeCell ref="B2:C2"/>
  </mergeCells>
  <printOptions/>
  <pageMargins left="0.1968503937007874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H62"/>
  <sheetViews>
    <sheetView zoomScalePageLayoutView="0" workbookViewId="0" topLeftCell="A1">
      <selection activeCell="B2" sqref="B2:C2"/>
    </sheetView>
  </sheetViews>
  <sheetFormatPr defaultColWidth="9.140625" defaultRowHeight="12.75"/>
  <cols>
    <col min="1" max="1" width="4.140625" style="0" customWidth="1"/>
    <col min="2" max="2" width="53.421875" style="0" customWidth="1"/>
    <col min="3" max="3" width="14.57421875" style="0" customWidth="1"/>
    <col min="4" max="4" width="11.7109375" style="0" customWidth="1"/>
    <col min="5" max="5" width="11.00390625" style="0" customWidth="1"/>
  </cols>
  <sheetData>
    <row r="1" spans="1:4" ht="12.75">
      <c r="A1" s="646"/>
      <c r="B1" s="722" t="s">
        <v>535</v>
      </c>
      <c r="C1" s="722"/>
      <c r="D1" s="646"/>
    </row>
    <row r="2" spans="1:4" ht="25.5" customHeight="1" thickBot="1">
      <c r="A2" s="646"/>
      <c r="B2" s="723" t="s">
        <v>453</v>
      </c>
      <c r="C2" s="723"/>
      <c r="D2" s="647" t="s">
        <v>286</v>
      </c>
    </row>
    <row r="3" spans="1:4" ht="27.75" customHeight="1">
      <c r="A3" s="648" t="s">
        <v>59</v>
      </c>
      <c r="B3" s="649" t="s">
        <v>60</v>
      </c>
      <c r="C3" s="650" t="s">
        <v>419</v>
      </c>
      <c r="D3" s="651" t="s">
        <v>484</v>
      </c>
    </row>
    <row r="4" spans="1:4" ht="12" customHeight="1">
      <c r="A4" s="652"/>
      <c r="B4" s="653" t="s">
        <v>61</v>
      </c>
      <c r="C4" s="654"/>
      <c r="D4" s="655"/>
    </row>
    <row r="5" spans="1:4" ht="12" customHeight="1">
      <c r="A5" s="656" t="s">
        <v>62</v>
      </c>
      <c r="B5" s="657" t="s">
        <v>435</v>
      </c>
      <c r="C5" s="658">
        <f>C6+C8+C9+C10+C11+C16+C17+C18+C19+C20+C21+C22+C15+C14+C7</f>
        <v>3550297</v>
      </c>
      <c r="D5" s="659">
        <f>D6+D8+D9+D10+D11+D16+D17+D18+D19+D20+D21+D22+D15+D14+D7</f>
        <v>3547136</v>
      </c>
    </row>
    <row r="6" spans="1:4" ht="12" customHeight="1">
      <c r="A6" s="724"/>
      <c r="B6" s="660" t="s">
        <v>532</v>
      </c>
      <c r="C6" s="661">
        <f>'5.2. Önkormányzat kiadás'!B5</f>
        <v>0</v>
      </c>
      <c r="D6" s="662">
        <f>'5.2. Önkormányzat kiadás'!C5</f>
        <v>598</v>
      </c>
    </row>
    <row r="7" spans="1:4" ht="12" customHeight="1">
      <c r="A7" s="724"/>
      <c r="B7" s="660" t="s">
        <v>531</v>
      </c>
      <c r="C7" s="661">
        <f>'5.2. Önkormányzat kiadás'!B6</f>
        <v>565072</v>
      </c>
      <c r="D7" s="661">
        <f>'5.2. Önkormányzat kiadás'!C6</f>
        <v>575986</v>
      </c>
    </row>
    <row r="8" spans="1:4" ht="12" customHeight="1">
      <c r="A8" s="724"/>
      <c r="B8" s="660" t="s">
        <v>67</v>
      </c>
      <c r="C8" s="661">
        <v>45140</v>
      </c>
      <c r="D8" s="662">
        <v>72376</v>
      </c>
    </row>
    <row r="9" spans="1:4" ht="12" customHeight="1">
      <c r="A9" s="724"/>
      <c r="B9" s="660" t="s">
        <v>68</v>
      </c>
      <c r="C9" s="661">
        <f>'5.2. Önkormányzat kiadás'!B22-'2. ÖSSZES kiadások'!C8</f>
        <v>49197</v>
      </c>
      <c r="D9" s="662">
        <f>'5.2. Önkormányzat kiadás'!C22-'2. ÖSSZES kiadások'!D8</f>
        <v>50577</v>
      </c>
    </row>
    <row r="10" spans="1:4" ht="12" customHeight="1">
      <c r="A10" s="724"/>
      <c r="B10" s="660" t="s">
        <v>76</v>
      </c>
      <c r="C10" s="661">
        <f>'5.2. Önkormányzat kiadás'!B57</f>
        <v>131450</v>
      </c>
      <c r="D10" s="662">
        <f>'5.2. Önkormányzat kiadás'!C57</f>
        <v>131450</v>
      </c>
    </row>
    <row r="11" spans="1:4" ht="12" customHeight="1">
      <c r="A11" s="724"/>
      <c r="B11" s="660" t="s">
        <v>70</v>
      </c>
      <c r="C11" s="661">
        <f>C12+C13</f>
        <v>2192597</v>
      </c>
      <c r="D11" s="662">
        <f>D12+D13</f>
        <v>2192597</v>
      </c>
    </row>
    <row r="12" spans="1:4" ht="12" customHeight="1">
      <c r="A12" s="724"/>
      <c r="B12" s="660" t="s">
        <v>77</v>
      </c>
      <c r="C12" s="661">
        <f>'6. P.H. beruházás'!C17+'6. P.H. beruházás'!C28+'6. P.H. beruházás'!C54</f>
        <v>2065401</v>
      </c>
      <c r="D12" s="662">
        <f>'6. P.H. beruházás'!D17+'6. P.H. beruházás'!D28+'6. P.H. beruházás'!D54</f>
        <v>2065401</v>
      </c>
    </row>
    <row r="13" spans="1:4" ht="12" customHeight="1">
      <c r="A13" s="724"/>
      <c r="B13" s="660" t="s">
        <v>78</v>
      </c>
      <c r="C13" s="661">
        <f>'7.  felújítás'!C14</f>
        <v>127196</v>
      </c>
      <c r="D13" s="662">
        <f>'7.  felújítás'!D14</f>
        <v>127196</v>
      </c>
    </row>
    <row r="14" spans="1:4" ht="12" customHeight="1">
      <c r="A14" s="724"/>
      <c r="B14" s="660" t="s">
        <v>73</v>
      </c>
      <c r="C14" s="661">
        <v>0</v>
      </c>
      <c r="D14" s="663">
        <f>'5.2. Önkormányzat kiadás'!C82</f>
        <v>32000</v>
      </c>
    </row>
    <row r="15" spans="1:4" ht="12" customHeight="1">
      <c r="A15" s="724"/>
      <c r="B15" s="660" t="s">
        <v>74</v>
      </c>
      <c r="C15" s="661">
        <v>500</v>
      </c>
      <c r="D15" s="663">
        <f>'5.2. Önkormányzat kiadás'!C81</f>
        <v>500</v>
      </c>
    </row>
    <row r="16" spans="1:4" ht="12" customHeight="1">
      <c r="A16" s="724"/>
      <c r="B16" s="664" t="s">
        <v>79</v>
      </c>
      <c r="C16" s="661">
        <v>500</v>
      </c>
      <c r="D16" s="663">
        <f>'11.sz. melléklet ált. és céltar'!E8</f>
        <v>500</v>
      </c>
    </row>
    <row r="17" spans="1:4" ht="12" customHeight="1">
      <c r="A17" s="724"/>
      <c r="B17" s="664" t="s">
        <v>80</v>
      </c>
      <c r="C17" s="661">
        <v>343623</v>
      </c>
      <c r="D17" s="663">
        <f>'11.sz. melléklet ált. és céltar'!E9</f>
        <v>268334</v>
      </c>
    </row>
    <row r="18" spans="1:4" ht="12" customHeight="1">
      <c r="A18" s="724"/>
      <c r="B18" s="665" t="s">
        <v>437</v>
      </c>
      <c r="C18" s="661">
        <f>'5.2. Önkormányzat kiadás'!B83</f>
        <v>4261</v>
      </c>
      <c r="D18" s="663">
        <f>'5.2. Önkormányzat kiadás'!C83</f>
        <v>4261</v>
      </c>
    </row>
    <row r="19" spans="1:4" ht="12" customHeight="1">
      <c r="A19" s="724"/>
      <c r="B19" s="664" t="s">
        <v>81</v>
      </c>
      <c r="C19" s="661">
        <f>'5.2. Önkormányzat kiadás'!B84</f>
        <v>54856</v>
      </c>
      <c r="D19" s="662">
        <f>'5.2. Önkormányzat kiadás'!C84</f>
        <v>54856</v>
      </c>
    </row>
    <row r="20" spans="1:4" ht="12" customHeight="1">
      <c r="A20" s="724"/>
      <c r="B20" s="664" t="s">
        <v>82</v>
      </c>
      <c r="C20" s="661">
        <f>'5.2. Önkormányzat kiadás'!B85</f>
        <v>160101</v>
      </c>
      <c r="D20" s="662">
        <f>'5.2. Önkormányzat kiadás'!C85</f>
        <v>160101</v>
      </c>
    </row>
    <row r="21" spans="1:4" ht="12" customHeight="1">
      <c r="A21" s="652"/>
      <c r="B21" s="664" t="s">
        <v>83</v>
      </c>
      <c r="C21" s="661">
        <f>'5.2. Önkormányzat kiadás'!B86</f>
        <v>1500</v>
      </c>
      <c r="D21" s="662">
        <f>'5.2. Önkormányzat kiadás'!C86</f>
        <v>1500</v>
      </c>
    </row>
    <row r="22" spans="1:4" ht="12" customHeight="1">
      <c r="A22" s="652"/>
      <c r="B22" s="664" t="s">
        <v>84</v>
      </c>
      <c r="C22" s="661">
        <f>'5.2. Önkormányzat kiadás'!B87</f>
        <v>1500</v>
      </c>
      <c r="D22" s="662">
        <f>'5.2. Önkormányzat kiadás'!C87</f>
        <v>1500</v>
      </c>
    </row>
    <row r="23" spans="1:4" ht="12" customHeight="1">
      <c r="A23" s="656" t="s">
        <v>75</v>
      </c>
      <c r="B23" s="657" t="s">
        <v>436</v>
      </c>
      <c r="C23" s="666">
        <f>C24+C25+C26</f>
        <v>435968</v>
      </c>
      <c r="D23" s="667">
        <f>D24+D25+D26</f>
        <v>446878</v>
      </c>
    </row>
    <row r="24" spans="1:4" ht="12" customHeight="1">
      <c r="A24" s="724"/>
      <c r="B24" s="660" t="s">
        <v>64</v>
      </c>
      <c r="C24" s="668">
        <f>'2. Tájékoztató kimutatás'!C7</f>
        <v>248726</v>
      </c>
      <c r="D24" s="669">
        <f>'2. Tájékoztató kimutatás'!D7</f>
        <v>249366</v>
      </c>
    </row>
    <row r="25" spans="1:4" ht="12" customHeight="1">
      <c r="A25" s="724"/>
      <c r="B25" s="660" t="s">
        <v>65</v>
      </c>
      <c r="C25" s="668">
        <f>'2. Tájékoztató kimutatás'!C8</f>
        <v>65709</v>
      </c>
      <c r="D25" s="669">
        <f>'2. Tájékoztató kimutatás'!D8</f>
        <v>65979</v>
      </c>
    </row>
    <row r="26" spans="1:4" ht="12" customHeight="1">
      <c r="A26" s="724"/>
      <c r="B26" s="660" t="s">
        <v>66</v>
      </c>
      <c r="C26" s="668">
        <f>'2. Tájékoztató kimutatás'!C9</f>
        <v>121533</v>
      </c>
      <c r="D26" s="669">
        <f>'2. Tájékoztató kimutatás'!D9</f>
        <v>131533</v>
      </c>
    </row>
    <row r="27" spans="1:4" ht="12" customHeight="1">
      <c r="A27" s="656" t="s">
        <v>102</v>
      </c>
      <c r="B27" s="657" t="s">
        <v>460</v>
      </c>
      <c r="C27" s="670">
        <f>C28+C29+C30+C31+C32+C33+C35+C36+C37+C38</f>
        <v>2911281</v>
      </c>
      <c r="D27" s="671">
        <f>D28+D29+D30+D31+D32+D33+D35+D36+D37+D38</f>
        <v>2942128</v>
      </c>
    </row>
    <row r="28" spans="1:5" ht="12" customHeight="1">
      <c r="A28" s="724" t="s">
        <v>63</v>
      </c>
      <c r="B28" s="660" t="s">
        <v>64</v>
      </c>
      <c r="C28" s="668">
        <f>'4. Intézményi kiadások'!C25</f>
        <v>1268872</v>
      </c>
      <c r="D28" s="669">
        <f>'4. Intézményi kiadások'!D25</f>
        <v>1279504</v>
      </c>
      <c r="E28" s="209"/>
    </row>
    <row r="29" spans="1:4" ht="12" customHeight="1">
      <c r="A29" s="724"/>
      <c r="B29" s="660" t="s">
        <v>65</v>
      </c>
      <c r="C29" s="668">
        <f>'4. Intézményi kiadások'!E25</f>
        <v>340906</v>
      </c>
      <c r="D29" s="669">
        <f>'4. Intézményi kiadások'!G25</f>
        <v>343731</v>
      </c>
    </row>
    <row r="30" spans="1:4" ht="12" customHeight="1">
      <c r="A30" s="724"/>
      <c r="B30" s="660" t="s">
        <v>66</v>
      </c>
      <c r="C30" s="668">
        <f>'4. Intézményi kiadások'!H25</f>
        <v>1165422</v>
      </c>
      <c r="D30" s="669">
        <f>'4. Intézményi kiadások'!I25</f>
        <v>1182712</v>
      </c>
    </row>
    <row r="31" spans="1:4" ht="12" customHeight="1">
      <c r="A31" s="724"/>
      <c r="B31" s="660" t="s">
        <v>67</v>
      </c>
      <c r="C31" s="668">
        <f>'4. Intézményi kiadások'!C53</f>
        <v>12050</v>
      </c>
      <c r="D31" s="669">
        <f>'4. Intézményi kiadások'!D53</f>
        <v>12150</v>
      </c>
    </row>
    <row r="32" spans="1:4" ht="12" customHeight="1">
      <c r="A32" s="724"/>
      <c r="B32" s="660" t="s">
        <v>68</v>
      </c>
      <c r="C32" s="668">
        <f>'4. Intézményi kiadások'!E53</f>
        <v>1856</v>
      </c>
      <c r="D32" s="669">
        <f>'4. Intézményi kiadások'!G53</f>
        <v>1856</v>
      </c>
    </row>
    <row r="33" spans="1:4" ht="12" customHeight="1">
      <c r="A33" s="724"/>
      <c r="B33" s="660" t="s">
        <v>69</v>
      </c>
      <c r="C33" s="668">
        <f>'4. Intézményi kiadások'!J25</f>
        <v>18322</v>
      </c>
      <c r="D33" s="669">
        <f>'4. Intézményi kiadások'!K25</f>
        <v>18322</v>
      </c>
    </row>
    <row r="34" spans="1:4" ht="12" customHeight="1">
      <c r="A34" s="724"/>
      <c r="B34" s="660" t="s">
        <v>70</v>
      </c>
      <c r="C34" s="668">
        <f>C35+C36</f>
        <v>60175</v>
      </c>
      <c r="D34" s="669">
        <f>D35+D36</f>
        <v>60175</v>
      </c>
    </row>
    <row r="35" spans="1:4" ht="12" customHeight="1">
      <c r="A35" s="724"/>
      <c r="B35" s="660" t="s">
        <v>71</v>
      </c>
      <c r="C35" s="668">
        <f>'4. Intézményi kiadások'!C78</f>
        <v>56705</v>
      </c>
      <c r="D35" s="669">
        <f>'4. Intézményi kiadások'!D78</f>
        <v>56705</v>
      </c>
    </row>
    <row r="36" spans="1:4" ht="12" customHeight="1">
      <c r="A36" s="724"/>
      <c r="B36" s="660" t="s">
        <v>72</v>
      </c>
      <c r="C36" s="668">
        <f>'4. Intézményi kiadások'!E78</f>
        <v>3470</v>
      </c>
      <c r="D36" s="669">
        <f>'4. Intézményi kiadások'!G78</f>
        <v>3470</v>
      </c>
    </row>
    <row r="37" spans="1:4" ht="12" customHeight="1">
      <c r="A37" s="652"/>
      <c r="B37" s="660" t="s">
        <v>73</v>
      </c>
      <c r="C37" s="668">
        <f>'4. Intézményi kiadások'!J78</f>
        <v>42945</v>
      </c>
      <c r="D37" s="669">
        <f>'4. Intézményi kiadások'!K78</f>
        <v>42945</v>
      </c>
    </row>
    <row r="38" spans="1:4" ht="12" customHeight="1">
      <c r="A38" s="652"/>
      <c r="B38" s="660" t="s">
        <v>74</v>
      </c>
      <c r="C38" s="668">
        <f>'4. Intézményi kiadások'!C104</f>
        <v>733</v>
      </c>
      <c r="D38" s="669">
        <f>'4. Intézményi kiadások'!D104</f>
        <v>733</v>
      </c>
    </row>
    <row r="39" spans="1:5" ht="12" customHeight="1">
      <c r="A39" s="672"/>
      <c r="B39" s="673" t="s">
        <v>438</v>
      </c>
      <c r="C39" s="674">
        <f>C27+C23+C5</f>
        <v>6897546</v>
      </c>
      <c r="D39" s="675">
        <f>D27+D23+D5</f>
        <v>6936142</v>
      </c>
      <c r="E39" s="18"/>
    </row>
    <row r="40" spans="1:4" ht="12" customHeight="1">
      <c r="A40" s="676"/>
      <c r="B40" s="677" t="s">
        <v>64</v>
      </c>
      <c r="C40" s="678">
        <f>C24+C28</f>
        <v>1517598</v>
      </c>
      <c r="D40" s="662">
        <f>D24+D28</f>
        <v>1528870</v>
      </c>
    </row>
    <row r="41" spans="1:6" ht="12" customHeight="1">
      <c r="A41" s="724"/>
      <c r="B41" s="660" t="s">
        <v>65</v>
      </c>
      <c r="C41" s="661">
        <f>C25+C29+C6</f>
        <v>406615</v>
      </c>
      <c r="D41" s="662">
        <f>D25+D29+D6</f>
        <v>410308</v>
      </c>
      <c r="F41" s="18"/>
    </row>
    <row r="42" spans="1:6" ht="12" customHeight="1">
      <c r="A42" s="724"/>
      <c r="B42" s="660" t="s">
        <v>66</v>
      </c>
      <c r="C42" s="661">
        <f>C26+C30+C7</f>
        <v>1852027</v>
      </c>
      <c r="D42" s="662">
        <f>D26+D30+D7</f>
        <v>1890231</v>
      </c>
      <c r="F42" s="18"/>
    </row>
    <row r="43" spans="1:6" ht="12" customHeight="1">
      <c r="A43" s="724"/>
      <c r="B43" s="660" t="s">
        <v>67</v>
      </c>
      <c r="C43" s="661">
        <f>C8+C31</f>
        <v>57190</v>
      </c>
      <c r="D43" s="662">
        <f>D8+D31</f>
        <v>84526</v>
      </c>
      <c r="F43" s="18"/>
    </row>
    <row r="44" spans="1:6" ht="12" customHeight="1">
      <c r="A44" s="724"/>
      <c r="B44" s="660" t="s">
        <v>68</v>
      </c>
      <c r="C44" s="661">
        <f>C9+C32</f>
        <v>51053</v>
      </c>
      <c r="D44" s="662">
        <f>D9+D32</f>
        <v>52433</v>
      </c>
      <c r="F44" s="18"/>
    </row>
    <row r="45" spans="1:6" ht="12" customHeight="1">
      <c r="A45" s="724"/>
      <c r="B45" s="660" t="s">
        <v>69</v>
      </c>
      <c r="C45" s="661">
        <f>C33</f>
        <v>18322</v>
      </c>
      <c r="D45" s="662">
        <f>D33</f>
        <v>18322</v>
      </c>
      <c r="F45" s="18"/>
    </row>
    <row r="46" spans="1:6" ht="12" customHeight="1">
      <c r="A46" s="724"/>
      <c r="B46" s="660" t="s">
        <v>76</v>
      </c>
      <c r="C46" s="661">
        <f>C10</f>
        <v>131450</v>
      </c>
      <c r="D46" s="662">
        <f>D10</f>
        <v>131450</v>
      </c>
      <c r="F46" s="18"/>
    </row>
    <row r="47" spans="1:6" ht="12" customHeight="1">
      <c r="A47" s="724"/>
      <c r="B47" s="660" t="s">
        <v>70</v>
      </c>
      <c r="C47" s="661">
        <f aca="true" t="shared" si="0" ref="C47:D49">C11+C34</f>
        <v>2252772</v>
      </c>
      <c r="D47" s="662">
        <f t="shared" si="0"/>
        <v>2252772</v>
      </c>
      <c r="F47" s="18"/>
    </row>
    <row r="48" spans="1:6" ht="12" customHeight="1">
      <c r="A48" s="724"/>
      <c r="B48" s="660" t="s">
        <v>77</v>
      </c>
      <c r="C48" s="661">
        <f t="shared" si="0"/>
        <v>2122106</v>
      </c>
      <c r="D48" s="662">
        <f t="shared" si="0"/>
        <v>2122106</v>
      </c>
      <c r="F48" s="18"/>
    </row>
    <row r="49" spans="1:8" ht="12" customHeight="1">
      <c r="A49" s="724"/>
      <c r="B49" s="660" t="s">
        <v>78</v>
      </c>
      <c r="C49" s="661">
        <f t="shared" si="0"/>
        <v>130666</v>
      </c>
      <c r="D49" s="662">
        <f t="shared" si="0"/>
        <v>130666</v>
      </c>
      <c r="F49" s="18"/>
      <c r="H49" s="18"/>
    </row>
    <row r="50" spans="1:6" ht="12" customHeight="1">
      <c r="A50" s="724"/>
      <c r="B50" s="660" t="s">
        <v>73</v>
      </c>
      <c r="C50" s="661">
        <f>C37+C14</f>
        <v>42945</v>
      </c>
      <c r="D50" s="662">
        <f>D37+D14</f>
        <v>74945</v>
      </c>
      <c r="F50" s="18"/>
    </row>
    <row r="51" spans="1:6" ht="12" customHeight="1">
      <c r="A51" s="724"/>
      <c r="B51" s="660" t="s">
        <v>74</v>
      </c>
      <c r="C51" s="661">
        <f>C38+C15</f>
        <v>1233</v>
      </c>
      <c r="D51" s="662">
        <f>D38+D15</f>
        <v>1233</v>
      </c>
      <c r="F51" s="18"/>
    </row>
    <row r="52" spans="1:6" ht="12" customHeight="1">
      <c r="A52" s="724"/>
      <c r="B52" s="664" t="s">
        <v>79</v>
      </c>
      <c r="C52" s="661">
        <f aca="true" t="shared" si="1" ref="C52:D58">C16</f>
        <v>500</v>
      </c>
      <c r="D52" s="662">
        <f t="shared" si="1"/>
        <v>500</v>
      </c>
      <c r="F52" s="18"/>
    </row>
    <row r="53" spans="1:6" ht="12" customHeight="1">
      <c r="A53" s="724"/>
      <c r="B53" s="664" t="s">
        <v>80</v>
      </c>
      <c r="C53" s="661">
        <f t="shared" si="1"/>
        <v>343623</v>
      </c>
      <c r="D53" s="662">
        <f t="shared" si="1"/>
        <v>268334</v>
      </c>
      <c r="F53" s="18"/>
    </row>
    <row r="54" spans="1:6" ht="12" customHeight="1">
      <c r="A54" s="724"/>
      <c r="B54" s="665" t="s">
        <v>437</v>
      </c>
      <c r="C54" s="661">
        <f t="shared" si="1"/>
        <v>4261</v>
      </c>
      <c r="D54" s="662">
        <f t="shared" si="1"/>
        <v>4261</v>
      </c>
      <c r="F54" s="18"/>
    </row>
    <row r="55" spans="1:6" ht="12" customHeight="1">
      <c r="A55" s="724"/>
      <c r="B55" s="664" t="s">
        <v>81</v>
      </c>
      <c r="C55" s="661">
        <f t="shared" si="1"/>
        <v>54856</v>
      </c>
      <c r="D55" s="662">
        <f t="shared" si="1"/>
        <v>54856</v>
      </c>
      <c r="F55" s="18"/>
    </row>
    <row r="56" spans="1:6" ht="12" customHeight="1">
      <c r="A56" s="724"/>
      <c r="B56" s="664" t="s">
        <v>82</v>
      </c>
      <c r="C56" s="661">
        <f t="shared" si="1"/>
        <v>160101</v>
      </c>
      <c r="D56" s="662">
        <f t="shared" si="1"/>
        <v>160101</v>
      </c>
      <c r="F56" s="18"/>
    </row>
    <row r="57" spans="1:6" ht="12" customHeight="1">
      <c r="A57" s="725"/>
      <c r="B57" s="664" t="s">
        <v>83</v>
      </c>
      <c r="C57" s="661">
        <f t="shared" si="1"/>
        <v>1500</v>
      </c>
      <c r="D57" s="662">
        <f t="shared" si="1"/>
        <v>1500</v>
      </c>
      <c r="F57" s="18"/>
    </row>
    <row r="58" spans="1:6" ht="12" customHeight="1" thickBot="1">
      <c r="A58" s="726"/>
      <c r="B58" s="679" t="s">
        <v>84</v>
      </c>
      <c r="C58" s="680">
        <f t="shared" si="1"/>
        <v>1500</v>
      </c>
      <c r="D58" s="681">
        <f t="shared" si="1"/>
        <v>1500</v>
      </c>
      <c r="F58" s="18"/>
    </row>
    <row r="59" spans="1:4" ht="12.75">
      <c r="A59" s="22"/>
      <c r="B59" s="22"/>
      <c r="C59" s="333"/>
      <c r="D59" s="18"/>
    </row>
    <row r="60" ht="12.75">
      <c r="C60" s="334"/>
    </row>
    <row r="61" ht="12.75">
      <c r="C61" s="334"/>
    </row>
    <row r="62" ht="12.75">
      <c r="C62" s="334"/>
    </row>
  </sheetData>
  <sheetProtection/>
  <mergeCells count="6">
    <mergeCell ref="B1:C1"/>
    <mergeCell ref="B2:C2"/>
    <mergeCell ref="A41:A58"/>
    <mergeCell ref="A28:A36"/>
    <mergeCell ref="A6:A20"/>
    <mergeCell ref="A24:A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K79"/>
  <sheetViews>
    <sheetView zoomScalePageLayoutView="0" workbookViewId="0" topLeftCell="A70">
      <selection activeCell="K48" sqref="K48"/>
    </sheetView>
  </sheetViews>
  <sheetFormatPr defaultColWidth="9.140625" defaultRowHeight="12.75"/>
  <cols>
    <col min="1" max="1" width="4.421875" style="0" customWidth="1"/>
    <col min="2" max="2" width="22.28125" style="0" customWidth="1"/>
    <col min="3" max="3" width="11.8515625" style="0" customWidth="1"/>
    <col min="4" max="4" width="11.28125" style="0" customWidth="1"/>
    <col min="5" max="5" width="11.421875" style="0" customWidth="1"/>
    <col min="6" max="6" width="11.140625" style="0" hidden="1" customWidth="1"/>
    <col min="7" max="7" width="11.140625" style="0" customWidth="1"/>
    <col min="8" max="8" width="11.8515625" style="0" customWidth="1"/>
    <col min="9" max="10" width="10.421875" style="0" customWidth="1"/>
    <col min="11" max="11" width="10.28125" style="0" customWidth="1"/>
  </cols>
  <sheetData>
    <row r="1" spans="1:11" ht="12.75" customHeight="1">
      <c r="A1" s="706" t="s">
        <v>536</v>
      </c>
      <c r="B1" s="706"/>
      <c r="C1" s="706"/>
      <c r="D1" s="706"/>
      <c r="E1" s="706"/>
      <c r="F1" s="706"/>
      <c r="G1" s="706"/>
      <c r="H1" s="706"/>
      <c r="I1" s="706"/>
      <c r="J1" s="706"/>
      <c r="K1" s="706"/>
    </row>
    <row r="2" spans="1:11" ht="13.5" customHeight="1" thickBot="1">
      <c r="A2" s="706" t="s">
        <v>454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</row>
    <row r="3" spans="1:11" s="114" customFormat="1" ht="14.25" customHeight="1" thickTop="1">
      <c r="A3" s="496"/>
      <c r="B3" s="497"/>
      <c r="C3" s="497"/>
      <c r="D3" s="497"/>
      <c r="E3" s="497"/>
      <c r="F3" s="497"/>
      <c r="G3" s="497"/>
      <c r="H3" s="497"/>
      <c r="I3" s="497"/>
      <c r="J3" s="497"/>
      <c r="K3" s="580" t="s">
        <v>286</v>
      </c>
    </row>
    <row r="4" spans="1:11" ht="33.75" customHeight="1">
      <c r="A4" s="23"/>
      <c r="B4" s="336"/>
      <c r="C4" s="697" t="s">
        <v>85</v>
      </c>
      <c r="D4" s="700"/>
      <c r="E4" s="697" t="s">
        <v>86</v>
      </c>
      <c r="F4" s="729"/>
      <c r="G4" s="709"/>
      <c r="H4" s="697" t="s">
        <v>87</v>
      </c>
      <c r="I4" s="700"/>
      <c r="J4" s="697" t="s">
        <v>88</v>
      </c>
      <c r="K4" s="696"/>
    </row>
    <row r="5" spans="1:11" ht="39" customHeight="1">
      <c r="A5" s="24" t="s">
        <v>59</v>
      </c>
      <c r="B5" s="512" t="s">
        <v>91</v>
      </c>
      <c r="C5" s="727" t="s">
        <v>92</v>
      </c>
      <c r="D5" s="728"/>
      <c r="E5" s="727" t="s">
        <v>93</v>
      </c>
      <c r="F5" s="729"/>
      <c r="G5" s="709"/>
      <c r="H5" s="727" t="s">
        <v>94</v>
      </c>
      <c r="I5" s="728"/>
      <c r="J5" s="727" t="s">
        <v>95</v>
      </c>
      <c r="K5" s="696"/>
    </row>
    <row r="6" spans="1:11" ht="42" customHeight="1">
      <c r="A6" s="24"/>
      <c r="B6" s="25"/>
      <c r="C6" s="629" t="s">
        <v>463</v>
      </c>
      <c r="D6" s="629" t="s">
        <v>489</v>
      </c>
      <c r="E6" s="629" t="s">
        <v>463</v>
      </c>
      <c r="F6" s="629" t="s">
        <v>489</v>
      </c>
      <c r="G6" s="629" t="s">
        <v>489</v>
      </c>
      <c r="H6" s="629" t="s">
        <v>463</v>
      </c>
      <c r="I6" s="629" t="s">
        <v>489</v>
      </c>
      <c r="J6" s="629" t="s">
        <v>463</v>
      </c>
      <c r="K6" s="630" t="s">
        <v>489</v>
      </c>
    </row>
    <row r="7" spans="1:11" ht="17.25" customHeight="1">
      <c r="A7" s="28" t="s">
        <v>62</v>
      </c>
      <c r="B7" s="29" t="s">
        <v>100</v>
      </c>
      <c r="C7" s="30">
        <v>33506</v>
      </c>
      <c r="D7" s="30">
        <v>33506</v>
      </c>
      <c r="E7" s="30">
        <v>196115</v>
      </c>
      <c r="F7" s="30" t="e">
        <f>'[1]Gamesz bev.'!E6+'[1]Szőcsény bev.'!E6+'[1]Noszlopy bevétel'!E6+'[1]Kórház bevétel'!E6+'[1]TISZK bevétel'!E6+'[1]kulturház bev'!E6+'[1]Fürdő bevétel'!E6+'[1]Giminázium bev-'!E6</f>
        <v>#REF!</v>
      </c>
      <c r="G7" s="30">
        <v>199154</v>
      </c>
      <c r="H7" s="30"/>
      <c r="I7" s="30"/>
      <c r="J7" s="31"/>
      <c r="K7" s="432"/>
    </row>
    <row r="8" spans="1:11" ht="15" customHeight="1">
      <c r="A8" s="28" t="s">
        <v>75</v>
      </c>
      <c r="B8" s="29" t="s">
        <v>101</v>
      </c>
      <c r="C8" s="30">
        <v>186105</v>
      </c>
      <c r="D8" s="30">
        <v>186105</v>
      </c>
      <c r="E8" s="498">
        <v>349113</v>
      </c>
      <c r="F8" s="20"/>
      <c r="G8" s="498">
        <v>353608</v>
      </c>
      <c r="H8" s="30"/>
      <c r="I8" s="30"/>
      <c r="J8" s="31">
        <v>10000</v>
      </c>
      <c r="K8" s="432">
        <v>10000</v>
      </c>
    </row>
    <row r="9" spans="1:11" ht="15" customHeight="1">
      <c r="A9" s="698" t="s">
        <v>102</v>
      </c>
      <c r="B9" s="29" t="s">
        <v>103</v>
      </c>
      <c r="C9" s="30">
        <v>13224</v>
      </c>
      <c r="D9" s="30">
        <v>13224</v>
      </c>
      <c r="E9" s="498">
        <v>264976</v>
      </c>
      <c r="F9" s="20"/>
      <c r="G9" s="498">
        <v>268650</v>
      </c>
      <c r="H9" s="30"/>
      <c r="I9" s="30"/>
      <c r="J9" s="31"/>
      <c r="K9" s="432"/>
    </row>
    <row r="10" spans="1:11" ht="15" customHeight="1">
      <c r="A10" s="699"/>
      <c r="B10" s="29" t="s">
        <v>104</v>
      </c>
      <c r="C10" s="30">
        <v>2751</v>
      </c>
      <c r="D10" s="30">
        <v>2751</v>
      </c>
      <c r="E10" s="32">
        <v>34851</v>
      </c>
      <c r="F10" s="339"/>
      <c r="G10" s="32">
        <v>35146</v>
      </c>
      <c r="H10" s="30"/>
      <c r="I10" s="30"/>
      <c r="J10" s="31">
        <v>2200</v>
      </c>
      <c r="K10" s="432">
        <v>2200</v>
      </c>
    </row>
    <row r="11" spans="1:11" ht="15" customHeight="1">
      <c r="A11" s="699"/>
      <c r="B11" s="33" t="s">
        <v>105</v>
      </c>
      <c r="C11" s="30">
        <v>455</v>
      </c>
      <c r="D11" s="30">
        <v>455</v>
      </c>
      <c r="E11" s="32">
        <v>21946</v>
      </c>
      <c r="F11" s="339"/>
      <c r="G11" s="32">
        <v>22354</v>
      </c>
      <c r="H11" s="30"/>
      <c r="I11" s="30"/>
      <c r="J11" s="31"/>
      <c r="K11" s="432"/>
    </row>
    <row r="12" spans="1:11" ht="15" customHeight="1">
      <c r="A12" s="699"/>
      <c r="B12" s="29" t="s">
        <v>106</v>
      </c>
      <c r="C12" s="30">
        <v>3768</v>
      </c>
      <c r="D12" s="30">
        <v>3768</v>
      </c>
      <c r="E12" s="498">
        <v>165387</v>
      </c>
      <c r="F12" s="20"/>
      <c r="G12" s="498">
        <v>167526</v>
      </c>
      <c r="H12" s="30"/>
      <c r="I12" s="30"/>
      <c r="J12" s="31"/>
      <c r="K12" s="432"/>
    </row>
    <row r="13" spans="1:11" ht="17.25" customHeight="1">
      <c r="A13" s="699"/>
      <c r="B13" s="29" t="s">
        <v>107</v>
      </c>
      <c r="C13" s="30">
        <v>772</v>
      </c>
      <c r="D13" s="30">
        <v>772</v>
      </c>
      <c r="E13" s="32">
        <v>18463</v>
      </c>
      <c r="F13" s="339"/>
      <c r="G13" s="32">
        <v>18932</v>
      </c>
      <c r="H13" s="30"/>
      <c r="I13" s="30"/>
      <c r="J13" s="31">
        <v>46658</v>
      </c>
      <c r="K13" s="432">
        <v>46658</v>
      </c>
    </row>
    <row r="14" spans="1:11" ht="15" customHeight="1">
      <c r="A14" s="699"/>
      <c r="B14" s="29" t="s">
        <v>108</v>
      </c>
      <c r="C14" s="30">
        <v>32399</v>
      </c>
      <c r="D14" s="30">
        <v>32399</v>
      </c>
      <c r="E14" s="498">
        <v>192809</v>
      </c>
      <c r="F14" s="20"/>
      <c r="G14" s="498">
        <v>193903</v>
      </c>
      <c r="H14" s="30"/>
      <c r="I14" s="30"/>
      <c r="J14" s="31"/>
      <c r="K14" s="432"/>
    </row>
    <row r="15" spans="1:11" ht="15" customHeight="1">
      <c r="A15" s="699"/>
      <c r="B15" s="33" t="s">
        <v>109</v>
      </c>
      <c r="C15" s="30"/>
      <c r="D15" s="30"/>
      <c r="E15" s="498">
        <v>9757</v>
      </c>
      <c r="F15" s="20"/>
      <c r="G15" s="498">
        <v>10296</v>
      </c>
      <c r="H15" s="30"/>
      <c r="I15" s="30"/>
      <c r="J15" s="31"/>
      <c r="K15" s="432"/>
    </row>
    <row r="16" spans="1:11" ht="15" customHeight="1">
      <c r="A16" s="634"/>
      <c r="B16" s="635" t="s">
        <v>521</v>
      </c>
      <c r="C16" s="30"/>
      <c r="D16" s="30">
        <v>915</v>
      </c>
      <c r="E16" s="498"/>
      <c r="F16" s="20"/>
      <c r="G16" s="498">
        <v>7976</v>
      </c>
      <c r="H16" s="30"/>
      <c r="I16" s="30"/>
      <c r="J16" s="31"/>
      <c r="K16" s="432"/>
    </row>
    <row r="17" spans="1:11" ht="15" customHeight="1">
      <c r="A17" s="28" t="s">
        <v>110</v>
      </c>
      <c r="B17" s="29" t="s">
        <v>113</v>
      </c>
      <c r="C17" s="30">
        <v>54859</v>
      </c>
      <c r="D17" s="30">
        <v>54859</v>
      </c>
      <c r="E17" s="498">
        <v>80924</v>
      </c>
      <c r="F17" s="20"/>
      <c r="G17" s="498">
        <v>81296</v>
      </c>
      <c r="H17" s="30"/>
      <c r="I17" s="30"/>
      <c r="J17" s="31"/>
      <c r="K17" s="432"/>
    </row>
    <row r="18" spans="1:11" ht="15" customHeight="1">
      <c r="A18" s="21" t="s">
        <v>111</v>
      </c>
      <c r="B18" s="29" t="s">
        <v>115</v>
      </c>
      <c r="C18" s="30">
        <v>7030</v>
      </c>
      <c r="D18" s="30">
        <v>7030</v>
      </c>
      <c r="E18" s="498">
        <v>52922</v>
      </c>
      <c r="F18" s="20"/>
      <c r="G18" s="498">
        <v>57108</v>
      </c>
      <c r="H18" s="30"/>
      <c r="I18" s="30"/>
      <c r="J18" s="31">
        <v>6700</v>
      </c>
      <c r="K18" s="432">
        <v>6700</v>
      </c>
    </row>
    <row r="19" spans="1:11" ht="15" customHeight="1">
      <c r="A19" s="704"/>
      <c r="B19" s="29" t="s">
        <v>116</v>
      </c>
      <c r="C19" s="30">
        <v>2080</v>
      </c>
      <c r="D19" s="30">
        <v>2080</v>
      </c>
      <c r="E19" s="498">
        <v>14597</v>
      </c>
      <c r="F19" s="20"/>
      <c r="G19" s="498">
        <v>15489</v>
      </c>
      <c r="H19" s="30"/>
      <c r="I19" s="30"/>
      <c r="J19" s="31">
        <v>17000</v>
      </c>
      <c r="K19" s="432">
        <v>17000</v>
      </c>
    </row>
    <row r="20" spans="1:11" ht="15" customHeight="1">
      <c r="A20" s="705"/>
      <c r="B20" s="29" t="s">
        <v>117</v>
      </c>
      <c r="C20" s="30"/>
      <c r="D20" s="30"/>
      <c r="E20" s="32">
        <v>16144</v>
      </c>
      <c r="F20" s="339"/>
      <c r="G20" s="32">
        <v>16251</v>
      </c>
      <c r="H20" s="30"/>
      <c r="I20" s="30"/>
      <c r="J20" s="31">
        <v>500</v>
      </c>
      <c r="K20" s="432">
        <v>500</v>
      </c>
    </row>
    <row r="21" spans="1:11" ht="15" customHeight="1">
      <c r="A21" s="28" t="s">
        <v>112</v>
      </c>
      <c r="B21" s="29" t="s">
        <v>120</v>
      </c>
      <c r="C21" s="30">
        <v>173730</v>
      </c>
      <c r="D21" s="30">
        <v>173730</v>
      </c>
      <c r="E21" s="498">
        <v>6109</v>
      </c>
      <c r="F21" s="20"/>
      <c r="G21" s="498">
        <v>6356</v>
      </c>
      <c r="H21" s="30"/>
      <c r="I21" s="30"/>
      <c r="J21" s="31"/>
      <c r="K21" s="432"/>
    </row>
    <row r="22" spans="1:11" ht="15" customHeight="1">
      <c r="A22" s="61" t="s">
        <v>114</v>
      </c>
      <c r="B22" s="29" t="s">
        <v>123</v>
      </c>
      <c r="C22" s="30"/>
      <c r="D22" s="30"/>
      <c r="E22" s="498"/>
      <c r="F22" s="20"/>
      <c r="G22" s="498"/>
      <c r="H22" s="30"/>
      <c r="I22" s="30"/>
      <c r="J22" s="31">
        <v>29500</v>
      </c>
      <c r="K22" s="432">
        <v>29500</v>
      </c>
    </row>
    <row r="23" spans="1:11" ht="15" customHeight="1">
      <c r="A23" s="50"/>
      <c r="B23" s="35" t="s">
        <v>124</v>
      </c>
      <c r="C23" s="340">
        <f>C7+C8+C9+C10+C11+C12+C13+C14+C15+C17+C18+C19+C20+C21+C22+C16</f>
        <v>510679</v>
      </c>
      <c r="D23" s="340">
        <f>D7+D8+D9+D10+D11+D12+D13+D14+D15+D17+D18+D19+D20+D21+D22+D16</f>
        <v>511594</v>
      </c>
      <c r="E23" s="340">
        <f>E7+E8+E9+E10+E11+E12+E13+E14+E15+E17+E18+E19+E20+E21+E22+E16</f>
        <v>1424113</v>
      </c>
      <c r="F23" s="340" t="e">
        <f>F7+F8+F9+F10+F11+F12+F13+F14+F15+F17+F18+F19+F20+F21+F22</f>
        <v>#REF!</v>
      </c>
      <c r="G23" s="340">
        <f>G7+G8+G9+G10+G11+G12+G13+G14+G15+G17+G18+G19+G20+G21+G22+G16</f>
        <v>1454045</v>
      </c>
      <c r="H23" s="340">
        <f>H7+H8+H9+H10+H11+H12+H13+H14+H15+H17+H18+H19+H20+H21+H22+H16</f>
        <v>0</v>
      </c>
      <c r="I23" s="340">
        <f>I7+I8+I9+I10+I11+I12+I13+I14+I15+I17+I18+I19+I20+I21+I22+I16</f>
        <v>0</v>
      </c>
      <c r="J23" s="340">
        <f>J7+J8+J9+J10+J11+J12+J13+J14+J15+J17+J18+J19+J20+J21+J22+J16</f>
        <v>112558</v>
      </c>
      <c r="K23" s="364">
        <f>K7+K8+K9+K10+K11+K12+K13+K14+K15+K17+K18+K19+K20+K21+K22+K16</f>
        <v>112558</v>
      </c>
    </row>
    <row r="24" spans="1:11" ht="15" customHeight="1" thickBot="1">
      <c r="A24" s="57" t="s">
        <v>118</v>
      </c>
      <c r="B24" s="36" t="s">
        <v>126</v>
      </c>
      <c r="C24" s="37">
        <v>43569</v>
      </c>
      <c r="D24" s="37">
        <v>43569</v>
      </c>
      <c r="E24" s="37">
        <v>8059</v>
      </c>
      <c r="F24" s="37">
        <f>'[1]Kórház bevétel'!E26</f>
        <v>0</v>
      </c>
      <c r="G24" s="37">
        <v>8059</v>
      </c>
      <c r="H24" s="37"/>
      <c r="I24" s="37"/>
      <c r="J24" s="75">
        <v>535219</v>
      </c>
      <c r="K24" s="682">
        <v>535219</v>
      </c>
    </row>
    <row r="25" spans="1:11" ht="13.5" thickBot="1">
      <c r="A25" s="58"/>
      <c r="B25" s="38" t="s">
        <v>127</v>
      </c>
      <c r="C25" s="39">
        <f aca="true" t="shared" si="0" ref="C25:K25">C23+C24</f>
        <v>554248</v>
      </c>
      <c r="D25" s="39">
        <f t="shared" si="0"/>
        <v>555163</v>
      </c>
      <c r="E25" s="39">
        <f t="shared" si="0"/>
        <v>1432172</v>
      </c>
      <c r="F25" s="39" t="e">
        <f t="shared" si="0"/>
        <v>#REF!</v>
      </c>
      <c r="G25" s="39">
        <f t="shared" si="0"/>
        <v>1462104</v>
      </c>
      <c r="H25" s="39">
        <f t="shared" si="0"/>
        <v>0</v>
      </c>
      <c r="I25" s="39">
        <f t="shared" si="0"/>
        <v>0</v>
      </c>
      <c r="J25" s="40">
        <f t="shared" si="0"/>
        <v>647777</v>
      </c>
      <c r="K25" s="434">
        <f t="shared" si="0"/>
        <v>647777</v>
      </c>
    </row>
    <row r="26" spans="1:11" ht="27" customHeight="1" thickBot="1" thickTop="1">
      <c r="A26" s="421" t="s">
        <v>119</v>
      </c>
      <c r="B26" s="422" t="s">
        <v>555</v>
      </c>
      <c r="C26" s="423">
        <v>6000</v>
      </c>
      <c r="D26" s="423">
        <v>6000</v>
      </c>
      <c r="E26" s="423">
        <v>423100</v>
      </c>
      <c r="F26" s="423"/>
      <c r="G26" s="423">
        <v>434010</v>
      </c>
      <c r="H26" s="423"/>
      <c r="I26" s="423"/>
      <c r="J26" s="423">
        <v>6868</v>
      </c>
      <c r="K26" s="513">
        <v>6868</v>
      </c>
    </row>
    <row r="27" spans="1:11" ht="14.25" thickBot="1" thickTop="1">
      <c r="A27" s="425"/>
      <c r="B27" s="426" t="s">
        <v>446</v>
      </c>
      <c r="C27" s="427">
        <f aca="true" t="shared" si="1" ref="C27:K27">C26+C25</f>
        <v>560248</v>
      </c>
      <c r="D27" s="427">
        <f t="shared" si="1"/>
        <v>561163</v>
      </c>
      <c r="E27" s="427">
        <f t="shared" si="1"/>
        <v>1855272</v>
      </c>
      <c r="F27" s="427" t="e">
        <f t="shared" si="1"/>
        <v>#REF!</v>
      </c>
      <c r="G27" s="427">
        <f t="shared" si="1"/>
        <v>1896114</v>
      </c>
      <c r="H27" s="427">
        <f t="shared" si="1"/>
        <v>0</v>
      </c>
      <c r="I27" s="427"/>
      <c r="J27" s="427">
        <f t="shared" si="1"/>
        <v>654645</v>
      </c>
      <c r="K27" s="508">
        <f t="shared" si="1"/>
        <v>654645</v>
      </c>
    </row>
    <row r="28" spans="1:11" ht="14.25" thickBot="1" thickTop="1">
      <c r="A28" s="601"/>
      <c r="B28" s="602"/>
      <c r="C28" s="600"/>
      <c r="D28" s="600"/>
      <c r="E28" s="600"/>
      <c r="F28" s="600"/>
      <c r="G28" s="600"/>
      <c r="H28" s="600"/>
      <c r="I28" s="600"/>
      <c r="J28" s="600"/>
      <c r="K28" s="600"/>
    </row>
    <row r="29" spans="1:11" ht="32.25" customHeight="1" thickTop="1">
      <c r="A29" s="45"/>
      <c r="B29" s="46"/>
      <c r="C29" s="701" t="s">
        <v>88</v>
      </c>
      <c r="D29" s="702"/>
      <c r="E29" s="701" t="s">
        <v>89</v>
      </c>
      <c r="F29" s="703"/>
      <c r="G29" s="703"/>
      <c r="H29" s="703"/>
      <c r="I29" s="702"/>
      <c r="J29" s="710" t="s">
        <v>90</v>
      </c>
      <c r="K29" s="711"/>
    </row>
    <row r="30" spans="1:11" ht="40.5" customHeight="1">
      <c r="A30" s="24" t="s">
        <v>59</v>
      </c>
      <c r="B30" s="512" t="s">
        <v>91</v>
      </c>
      <c r="C30" s="727" t="s">
        <v>96</v>
      </c>
      <c r="D30" s="728"/>
      <c r="E30" s="727" t="s">
        <v>97</v>
      </c>
      <c r="F30" s="712"/>
      <c r="G30" s="728"/>
      <c r="H30" s="727" t="s">
        <v>98</v>
      </c>
      <c r="I30" s="709"/>
      <c r="J30" s="727" t="s">
        <v>99</v>
      </c>
      <c r="K30" s="696"/>
    </row>
    <row r="31" spans="1:11" ht="39.75" customHeight="1">
      <c r="A31" s="24"/>
      <c r="B31" s="25"/>
      <c r="C31" s="629" t="s">
        <v>463</v>
      </c>
      <c r="D31" s="629" t="s">
        <v>489</v>
      </c>
      <c r="E31" s="629" t="s">
        <v>463</v>
      </c>
      <c r="F31" s="629" t="s">
        <v>489</v>
      </c>
      <c r="G31" s="629" t="s">
        <v>489</v>
      </c>
      <c r="H31" s="629" t="s">
        <v>463</v>
      </c>
      <c r="I31" s="629" t="s">
        <v>489</v>
      </c>
      <c r="J31" s="629" t="s">
        <v>463</v>
      </c>
      <c r="K31" s="630" t="s">
        <v>489</v>
      </c>
    </row>
    <row r="32" spans="1:11" ht="12.75">
      <c r="A32" s="28" t="s">
        <v>62</v>
      </c>
      <c r="B32" s="29" t="s">
        <v>100</v>
      </c>
      <c r="C32" s="30"/>
      <c r="D32" s="30"/>
      <c r="E32" s="30"/>
      <c r="F32" s="30" t="e">
        <f>'[1]Gamesz bev.'!E30+'[1]Szőcsény bev.'!E30+'[1]Noszlopy bevétel'!E30+'[1]Kórház bevétel'!E30+'[1]TISZK bevétel'!E30+'[1]kulturház bev'!E30+'[1]Fürdő bevétel'!E30+'[1]Giminázium bev-'!E30</f>
        <v>#REF!</v>
      </c>
      <c r="G32" s="30"/>
      <c r="H32" s="30">
        <v>2900</v>
      </c>
      <c r="I32" s="31">
        <v>2900</v>
      </c>
      <c r="J32" s="31"/>
      <c r="K32" s="432"/>
    </row>
    <row r="33" spans="1:11" ht="25.5">
      <c r="A33" s="28" t="s">
        <v>75</v>
      </c>
      <c r="B33" s="29" t="s">
        <v>101</v>
      </c>
      <c r="C33" s="30">
        <v>69789</v>
      </c>
      <c r="D33" s="30">
        <v>69789</v>
      </c>
      <c r="E33" s="30"/>
      <c r="F33" s="338"/>
      <c r="G33" s="499"/>
      <c r="H33" s="30"/>
      <c r="I33" s="31"/>
      <c r="J33" s="31"/>
      <c r="K33" s="432"/>
    </row>
    <row r="34" spans="1:11" ht="12.75">
      <c r="A34" s="698" t="s">
        <v>102</v>
      </c>
      <c r="B34" s="29" t="s">
        <v>103</v>
      </c>
      <c r="C34" s="30"/>
      <c r="D34" s="30"/>
      <c r="E34" s="30">
        <v>6102</v>
      </c>
      <c r="F34" s="338"/>
      <c r="G34" s="499">
        <v>6102</v>
      </c>
      <c r="H34" s="30"/>
      <c r="I34" s="31"/>
      <c r="J34" s="31"/>
      <c r="K34" s="432"/>
    </row>
    <row r="35" spans="1:11" ht="12.75">
      <c r="A35" s="699"/>
      <c r="B35" s="29" t="s">
        <v>104</v>
      </c>
      <c r="C35" s="30"/>
      <c r="D35" s="30"/>
      <c r="E35" s="30"/>
      <c r="F35" s="338"/>
      <c r="G35" s="499"/>
      <c r="H35" s="30"/>
      <c r="I35" s="31"/>
      <c r="J35" s="31"/>
      <c r="K35" s="432"/>
    </row>
    <row r="36" spans="1:11" ht="12.75">
      <c r="A36" s="699"/>
      <c r="B36" s="33" t="s">
        <v>105</v>
      </c>
      <c r="C36" s="30"/>
      <c r="D36" s="30"/>
      <c r="E36" s="30"/>
      <c r="F36" s="338"/>
      <c r="G36" s="499"/>
      <c r="H36" s="30"/>
      <c r="I36" s="31"/>
      <c r="J36" s="31"/>
      <c r="K36" s="432"/>
    </row>
    <row r="37" spans="1:11" ht="12.75">
      <c r="A37" s="699"/>
      <c r="B37" s="29" t="s">
        <v>106</v>
      </c>
      <c r="C37" s="30"/>
      <c r="D37" s="30"/>
      <c r="E37" s="30"/>
      <c r="F37" s="338"/>
      <c r="G37" s="499"/>
      <c r="H37" s="30"/>
      <c r="I37" s="31"/>
      <c r="J37" s="31"/>
      <c r="K37" s="432"/>
    </row>
    <row r="38" spans="1:11" ht="12.75">
      <c r="A38" s="699"/>
      <c r="B38" s="29" t="s">
        <v>107</v>
      </c>
      <c r="C38" s="30"/>
      <c r="D38" s="30"/>
      <c r="E38" s="30"/>
      <c r="F38" s="338"/>
      <c r="G38" s="499"/>
      <c r="H38" s="30"/>
      <c r="I38" s="31"/>
      <c r="J38" s="31"/>
      <c r="K38" s="432"/>
    </row>
    <row r="39" spans="1:11" ht="12.75">
      <c r="A39" s="699"/>
      <c r="B39" s="29" t="s">
        <v>108</v>
      </c>
      <c r="C39" s="30"/>
      <c r="D39" s="30"/>
      <c r="E39" s="30">
        <v>3368</v>
      </c>
      <c r="F39" s="338"/>
      <c r="G39" s="499">
        <v>3368</v>
      </c>
      <c r="H39" s="30"/>
      <c r="I39" s="31"/>
      <c r="J39" s="31"/>
      <c r="K39" s="432"/>
    </row>
    <row r="40" spans="1:11" ht="12.75">
      <c r="A40" s="699"/>
      <c r="B40" s="33" t="s">
        <v>109</v>
      </c>
      <c r="C40" s="30"/>
      <c r="D40" s="30"/>
      <c r="E40" s="30"/>
      <c r="F40" s="338"/>
      <c r="G40" s="499"/>
      <c r="H40" s="30"/>
      <c r="I40" s="31"/>
      <c r="J40" s="31"/>
      <c r="K40" s="432"/>
    </row>
    <row r="41" spans="1:11" ht="15" customHeight="1">
      <c r="A41" s="633"/>
      <c r="B41" s="29" t="s">
        <v>521</v>
      </c>
      <c r="C41" s="30"/>
      <c r="D41" s="30"/>
      <c r="E41" s="30"/>
      <c r="F41" s="338"/>
      <c r="G41" s="499"/>
      <c r="H41" s="30"/>
      <c r="I41" s="31"/>
      <c r="J41" s="31"/>
      <c r="K41" s="432"/>
    </row>
    <row r="42" spans="1:11" ht="12.75">
      <c r="A42" s="28" t="s">
        <v>110</v>
      </c>
      <c r="B42" s="29" t="s">
        <v>113</v>
      </c>
      <c r="C42" s="30"/>
      <c r="D42" s="30"/>
      <c r="E42" s="30"/>
      <c r="F42" s="338"/>
      <c r="G42" s="499"/>
      <c r="H42" s="30"/>
      <c r="I42" s="31"/>
      <c r="J42" s="31"/>
      <c r="K42" s="432"/>
    </row>
    <row r="43" spans="1:11" ht="12.75">
      <c r="A43" s="21" t="s">
        <v>111</v>
      </c>
      <c r="B43" s="29" t="s">
        <v>115</v>
      </c>
      <c r="C43" s="30"/>
      <c r="D43" s="30"/>
      <c r="E43" s="30"/>
      <c r="F43" s="338"/>
      <c r="G43" s="499"/>
      <c r="H43" s="30"/>
      <c r="I43" s="31"/>
      <c r="J43" s="31"/>
      <c r="K43" s="432"/>
    </row>
    <row r="44" spans="1:11" ht="12.75">
      <c r="A44" s="704"/>
      <c r="B44" s="29" t="s">
        <v>116</v>
      </c>
      <c r="C44" s="30"/>
      <c r="D44" s="30"/>
      <c r="E44" s="30"/>
      <c r="F44" s="338"/>
      <c r="G44" s="499"/>
      <c r="H44" s="30"/>
      <c r="I44" s="31"/>
      <c r="J44" s="31"/>
      <c r="K44" s="432"/>
    </row>
    <row r="45" spans="1:11" ht="12.75">
      <c r="A45" s="705"/>
      <c r="B45" s="29" t="s">
        <v>117</v>
      </c>
      <c r="C45" s="30"/>
      <c r="D45" s="30"/>
      <c r="E45" s="30"/>
      <c r="F45" s="338"/>
      <c r="G45" s="499"/>
      <c r="H45" s="30"/>
      <c r="I45" s="31"/>
      <c r="J45" s="31"/>
      <c r="K45" s="432"/>
    </row>
    <row r="46" spans="1:11" ht="25.5">
      <c r="A46" s="28" t="s">
        <v>112</v>
      </c>
      <c r="B46" s="29" t="s">
        <v>120</v>
      </c>
      <c r="C46" s="30"/>
      <c r="D46" s="30"/>
      <c r="E46" s="30"/>
      <c r="F46" s="338"/>
      <c r="G46" s="499"/>
      <c r="H46" s="30"/>
      <c r="I46" s="31"/>
      <c r="J46" s="31"/>
      <c r="K46" s="432"/>
    </row>
    <row r="47" spans="1:11" ht="12.75">
      <c r="A47" s="61" t="s">
        <v>114</v>
      </c>
      <c r="B47" s="29" t="s">
        <v>123</v>
      </c>
      <c r="C47" s="30"/>
      <c r="D47" s="30"/>
      <c r="E47" s="30"/>
      <c r="F47" s="338"/>
      <c r="G47" s="499"/>
      <c r="H47" s="30"/>
      <c r="I47" s="31"/>
      <c r="J47" s="31"/>
      <c r="K47" s="432"/>
    </row>
    <row r="48" spans="1:11" ht="12.75">
      <c r="A48" s="50"/>
      <c r="B48" s="35" t="s">
        <v>124</v>
      </c>
      <c r="C48" s="340">
        <f>C32+C33+C34+C35+C36+C37+C38+C39+C40+C42+C43+C44+C45+C46+C47+C41</f>
        <v>69789</v>
      </c>
      <c r="D48" s="340">
        <f aca="true" t="shared" si="2" ref="D48:K48">D32+D33+D34+D35+D36+D37+D38+D39+D40+D42+D43+D44+D45+D46+D47+D41</f>
        <v>69789</v>
      </c>
      <c r="E48" s="340">
        <f t="shared" si="2"/>
        <v>9470</v>
      </c>
      <c r="F48" s="340" t="e">
        <f t="shared" si="2"/>
        <v>#REF!</v>
      </c>
      <c r="G48" s="340">
        <f t="shared" si="2"/>
        <v>9470</v>
      </c>
      <c r="H48" s="340">
        <f t="shared" si="2"/>
        <v>2900</v>
      </c>
      <c r="I48" s="340">
        <f t="shared" si="2"/>
        <v>2900</v>
      </c>
      <c r="J48" s="340">
        <f t="shared" si="2"/>
        <v>0</v>
      </c>
      <c r="K48" s="364">
        <f t="shared" si="2"/>
        <v>0</v>
      </c>
    </row>
    <row r="49" spans="1:11" ht="13.5" thickBot="1">
      <c r="A49" s="57" t="s">
        <v>118</v>
      </c>
      <c r="B49" s="36" t="s">
        <v>126</v>
      </c>
      <c r="C49" s="37"/>
      <c r="D49" s="37"/>
      <c r="E49" s="37"/>
      <c r="F49" s="37" t="e">
        <f>'[1]Kórház bevétel'!E50</f>
        <v>#REF!</v>
      </c>
      <c r="G49" s="37"/>
      <c r="H49" s="37"/>
      <c r="I49" s="509"/>
      <c r="J49" s="34"/>
      <c r="K49" s="433"/>
    </row>
    <row r="50" spans="1:11" ht="13.5" thickBot="1">
      <c r="A50" s="58"/>
      <c r="B50" s="38" t="s">
        <v>127</v>
      </c>
      <c r="C50" s="39">
        <f aca="true" t="shared" si="3" ref="C50:J50">C48+C49</f>
        <v>69789</v>
      </c>
      <c r="D50" s="39">
        <f t="shared" si="3"/>
        <v>69789</v>
      </c>
      <c r="E50" s="39">
        <f t="shared" si="3"/>
        <v>9470</v>
      </c>
      <c r="F50" s="39" t="e">
        <f t="shared" si="3"/>
        <v>#REF!</v>
      </c>
      <c r="G50" s="39">
        <f t="shared" si="3"/>
        <v>9470</v>
      </c>
      <c r="H50" s="39">
        <f t="shared" si="3"/>
        <v>2900</v>
      </c>
      <c r="I50" s="39">
        <f t="shared" si="3"/>
        <v>2900</v>
      </c>
      <c r="J50" s="39">
        <f t="shared" si="3"/>
        <v>0</v>
      </c>
      <c r="K50" s="434">
        <f>K48+K49</f>
        <v>0</v>
      </c>
    </row>
    <row r="51" spans="1:11" ht="39.75" thickBot="1" thickTop="1">
      <c r="A51" s="421" t="s">
        <v>119</v>
      </c>
      <c r="B51" s="422" t="s">
        <v>436</v>
      </c>
      <c r="C51" s="423"/>
      <c r="D51" s="423"/>
      <c r="E51" s="427"/>
      <c r="F51" s="427"/>
      <c r="G51" s="427"/>
      <c r="H51" s="427"/>
      <c r="I51" s="427"/>
      <c r="J51" s="514"/>
      <c r="K51" s="508"/>
    </row>
    <row r="52" spans="1:11" ht="14.25" thickBot="1" thickTop="1">
      <c r="A52" s="425"/>
      <c r="B52" s="426" t="s">
        <v>446</v>
      </c>
      <c r="C52" s="427">
        <f aca="true" t="shared" si="4" ref="C52:J52">C51+C50</f>
        <v>69789</v>
      </c>
      <c r="D52" s="427">
        <f t="shared" si="4"/>
        <v>69789</v>
      </c>
      <c r="E52" s="427">
        <f t="shared" si="4"/>
        <v>9470</v>
      </c>
      <c r="F52" s="427" t="e">
        <f t="shared" si="4"/>
        <v>#REF!</v>
      </c>
      <c r="G52" s="427">
        <f t="shared" si="4"/>
        <v>9470</v>
      </c>
      <c r="H52" s="427">
        <f t="shared" si="4"/>
        <v>2900</v>
      </c>
      <c r="I52" s="427">
        <f t="shared" si="4"/>
        <v>2900</v>
      </c>
      <c r="J52" s="427">
        <f t="shared" si="4"/>
        <v>0</v>
      </c>
      <c r="K52" s="508">
        <f>K51+K50</f>
        <v>0</v>
      </c>
    </row>
    <row r="53" spans="1:11" ht="13.5" thickTop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</row>
    <row r="54" spans="1:11" ht="13.5" thickBot="1">
      <c r="A54" s="41"/>
      <c r="B54" s="42"/>
      <c r="C54" s="43"/>
      <c r="D54" s="43"/>
      <c r="E54" s="43"/>
      <c r="F54" s="43"/>
      <c r="G54" s="43"/>
      <c r="H54" s="43"/>
      <c r="I54" s="43"/>
      <c r="J54" s="43"/>
      <c r="K54" s="43"/>
    </row>
    <row r="55" spans="1:10" ht="41.25" customHeight="1" thickTop="1">
      <c r="A55" s="45"/>
      <c r="B55" s="46"/>
      <c r="C55" s="701" t="s">
        <v>128</v>
      </c>
      <c r="D55" s="710"/>
      <c r="E55" s="703"/>
      <c r="F55" s="703"/>
      <c r="G55" s="702"/>
      <c r="H55" s="701" t="s">
        <v>58</v>
      </c>
      <c r="I55" s="711"/>
      <c r="J55" s="494"/>
    </row>
    <row r="56" spans="1:10" ht="38.25" customHeight="1">
      <c r="A56" s="47" t="s">
        <v>59</v>
      </c>
      <c r="B56" s="516" t="s">
        <v>91</v>
      </c>
      <c r="C56" s="727" t="s">
        <v>129</v>
      </c>
      <c r="D56" s="728"/>
      <c r="E56" s="727" t="s">
        <v>130</v>
      </c>
      <c r="F56" s="729"/>
      <c r="G56" s="709"/>
      <c r="H56" s="727" t="s">
        <v>131</v>
      </c>
      <c r="I56" s="696"/>
      <c r="J56" s="494"/>
    </row>
    <row r="57" spans="1:11" ht="38.25" customHeight="1">
      <c r="A57" s="24"/>
      <c r="B57" s="337"/>
      <c r="C57" s="629" t="s">
        <v>463</v>
      </c>
      <c r="D57" s="629" t="s">
        <v>489</v>
      </c>
      <c r="E57" s="629" t="s">
        <v>463</v>
      </c>
      <c r="F57" s="629" t="s">
        <v>489</v>
      </c>
      <c r="G57" s="629" t="s">
        <v>489</v>
      </c>
      <c r="H57" s="629" t="s">
        <v>463</v>
      </c>
      <c r="I57" s="630" t="s">
        <v>489</v>
      </c>
      <c r="J57" s="511"/>
      <c r="K57" s="511"/>
    </row>
    <row r="58" spans="1:10" ht="25.5">
      <c r="A58" s="28" t="s">
        <v>62</v>
      </c>
      <c r="B58" s="341" t="s">
        <v>132</v>
      </c>
      <c r="C58" s="31">
        <v>1277</v>
      </c>
      <c r="D58" s="31">
        <v>1277</v>
      </c>
      <c r="E58" s="31"/>
      <c r="F58" s="31"/>
      <c r="G58" s="501"/>
      <c r="H58" s="31">
        <f aca="true" t="shared" si="5" ref="H58:H73">C7+E7+H7+J7+C32+E32+H32+J32+C58+E58</f>
        <v>233798</v>
      </c>
      <c r="I58" s="48">
        <f aca="true" t="shared" si="6" ref="I58:I73">D7+G7+I7+K7+D32+G32+I32+K32+D58+G58</f>
        <v>236837</v>
      </c>
      <c r="J58" s="504"/>
    </row>
    <row r="59" spans="1:10" ht="25.5">
      <c r="A59" s="28" t="s">
        <v>75</v>
      </c>
      <c r="B59" s="341" t="s">
        <v>101</v>
      </c>
      <c r="C59" s="31">
        <v>8693</v>
      </c>
      <c r="D59" s="31">
        <v>8693</v>
      </c>
      <c r="E59" s="31">
        <v>1680</v>
      </c>
      <c r="F59" s="20"/>
      <c r="G59" s="501">
        <v>1680</v>
      </c>
      <c r="H59" s="31">
        <f t="shared" si="5"/>
        <v>625380</v>
      </c>
      <c r="I59" s="48">
        <f t="shared" si="6"/>
        <v>629875</v>
      </c>
      <c r="J59" s="504"/>
    </row>
    <row r="60" spans="1:10" ht="12.75">
      <c r="A60" s="698" t="s">
        <v>102</v>
      </c>
      <c r="B60" s="341" t="s">
        <v>103</v>
      </c>
      <c r="C60" s="31">
        <v>1352</v>
      </c>
      <c r="D60" s="31">
        <v>1352</v>
      </c>
      <c r="E60" s="31"/>
      <c r="F60" s="20"/>
      <c r="G60" s="485"/>
      <c r="H60" s="31">
        <f t="shared" si="5"/>
        <v>285654</v>
      </c>
      <c r="I60" s="48">
        <f t="shared" si="6"/>
        <v>289328</v>
      </c>
      <c r="J60" s="504"/>
    </row>
    <row r="61" spans="1:10" ht="12.75">
      <c r="A61" s="699"/>
      <c r="B61" s="341" t="s">
        <v>104</v>
      </c>
      <c r="C61" s="31">
        <v>17</v>
      </c>
      <c r="D61" s="31">
        <v>17</v>
      </c>
      <c r="E61" s="31"/>
      <c r="F61" s="339"/>
      <c r="G61" s="502"/>
      <c r="H61" s="31">
        <f t="shared" si="5"/>
        <v>39819</v>
      </c>
      <c r="I61" s="48">
        <f t="shared" si="6"/>
        <v>40114</v>
      </c>
      <c r="J61" s="504"/>
    </row>
    <row r="62" spans="1:10" ht="12.75">
      <c r="A62" s="699"/>
      <c r="B62" s="342" t="s">
        <v>105</v>
      </c>
      <c r="C62" s="31">
        <v>98</v>
      </c>
      <c r="D62" s="31">
        <v>98</v>
      </c>
      <c r="E62" s="31"/>
      <c r="F62" s="339"/>
      <c r="G62" s="502"/>
      <c r="H62" s="31">
        <f t="shared" si="5"/>
        <v>22499</v>
      </c>
      <c r="I62" s="48">
        <f t="shared" si="6"/>
        <v>22907</v>
      </c>
      <c r="J62" s="504"/>
    </row>
    <row r="63" spans="1:10" ht="12.75">
      <c r="A63" s="699"/>
      <c r="B63" s="341" t="s">
        <v>106</v>
      </c>
      <c r="C63" s="31">
        <v>31</v>
      </c>
      <c r="D63" s="31">
        <v>31</v>
      </c>
      <c r="E63" s="31"/>
      <c r="F63" s="20"/>
      <c r="G63" s="485"/>
      <c r="H63" s="31">
        <f t="shared" si="5"/>
        <v>169186</v>
      </c>
      <c r="I63" s="48">
        <f t="shared" si="6"/>
        <v>171325</v>
      </c>
      <c r="J63" s="504"/>
    </row>
    <row r="64" spans="1:10" ht="12.75">
      <c r="A64" s="699"/>
      <c r="B64" s="341" t="s">
        <v>107</v>
      </c>
      <c r="C64" s="31">
        <v>1136</v>
      </c>
      <c r="D64" s="31">
        <v>1136</v>
      </c>
      <c r="E64" s="31"/>
      <c r="F64" s="339"/>
      <c r="G64" s="502"/>
      <c r="H64" s="31">
        <f t="shared" si="5"/>
        <v>67029</v>
      </c>
      <c r="I64" s="48">
        <f t="shared" si="6"/>
        <v>67498</v>
      </c>
      <c r="J64" s="504"/>
    </row>
    <row r="65" spans="1:10" ht="12.75">
      <c r="A65" s="409"/>
      <c r="B65" s="341" t="s">
        <v>108</v>
      </c>
      <c r="C65" s="31">
        <v>3455</v>
      </c>
      <c r="D65" s="31">
        <v>3455</v>
      </c>
      <c r="E65" s="31"/>
      <c r="F65" s="20"/>
      <c r="G65" s="485"/>
      <c r="H65" s="31">
        <f t="shared" si="5"/>
        <v>232031</v>
      </c>
      <c r="I65" s="48">
        <f t="shared" si="6"/>
        <v>233125</v>
      </c>
      <c r="J65" s="504"/>
    </row>
    <row r="66" spans="1:10" ht="12.75">
      <c r="A66" s="412"/>
      <c r="B66" s="33" t="s">
        <v>109</v>
      </c>
      <c r="C66" s="31">
        <v>2</v>
      </c>
      <c r="D66" s="31">
        <v>2</v>
      </c>
      <c r="E66" s="31"/>
      <c r="F66" s="20"/>
      <c r="G66" s="485"/>
      <c r="H66" s="31">
        <f t="shared" si="5"/>
        <v>9759</v>
      </c>
      <c r="I66" s="48">
        <f t="shared" si="6"/>
        <v>10298</v>
      </c>
      <c r="J66" s="504"/>
    </row>
    <row r="67" spans="1:10" ht="12.75">
      <c r="A67" s="412"/>
      <c r="B67" s="29" t="s">
        <v>521</v>
      </c>
      <c r="C67" s="31"/>
      <c r="D67" s="31"/>
      <c r="E67" s="31"/>
      <c r="F67" s="20"/>
      <c r="G67" s="485"/>
      <c r="H67" s="31">
        <f t="shared" si="5"/>
        <v>0</v>
      </c>
      <c r="I67" s="48">
        <f t="shared" si="6"/>
        <v>8891</v>
      </c>
      <c r="J67" s="504"/>
    </row>
    <row r="68" spans="1:10" ht="17.25" customHeight="1">
      <c r="A68" s="28" t="s">
        <v>110</v>
      </c>
      <c r="B68" s="341" t="s">
        <v>113</v>
      </c>
      <c r="C68" s="31">
        <v>151</v>
      </c>
      <c r="D68" s="31">
        <v>151</v>
      </c>
      <c r="E68" s="31"/>
      <c r="F68" s="20"/>
      <c r="G68" s="485"/>
      <c r="H68" s="31">
        <f t="shared" si="5"/>
        <v>135934</v>
      </c>
      <c r="I68" s="48">
        <f t="shared" si="6"/>
        <v>136306</v>
      </c>
      <c r="J68" s="504"/>
    </row>
    <row r="69" spans="1:10" ht="18" customHeight="1">
      <c r="A69" s="21" t="s">
        <v>111</v>
      </c>
      <c r="B69" s="341" t="s">
        <v>133</v>
      </c>
      <c r="C69" s="31">
        <v>274</v>
      </c>
      <c r="D69" s="31">
        <v>274</v>
      </c>
      <c r="E69" s="31"/>
      <c r="F69" s="20"/>
      <c r="G69" s="485"/>
      <c r="H69" s="31">
        <f t="shared" si="5"/>
        <v>66926</v>
      </c>
      <c r="I69" s="48">
        <f t="shared" si="6"/>
        <v>71112</v>
      </c>
      <c r="J69" s="504"/>
    </row>
    <row r="70" spans="1:10" ht="12.75">
      <c r="A70" s="704"/>
      <c r="B70" s="341" t="s">
        <v>116</v>
      </c>
      <c r="C70" s="31">
        <v>48</v>
      </c>
      <c r="D70" s="31">
        <v>48</v>
      </c>
      <c r="E70" s="31"/>
      <c r="F70" s="20"/>
      <c r="G70" s="485"/>
      <c r="H70" s="31">
        <f t="shared" si="5"/>
        <v>33725</v>
      </c>
      <c r="I70" s="48">
        <f t="shared" si="6"/>
        <v>34617</v>
      </c>
      <c r="J70" s="504"/>
    </row>
    <row r="71" spans="1:10" ht="12.75">
      <c r="A71" s="705"/>
      <c r="B71" s="341" t="s">
        <v>117</v>
      </c>
      <c r="C71" s="31">
        <v>16</v>
      </c>
      <c r="D71" s="31">
        <v>16</v>
      </c>
      <c r="E71" s="31"/>
      <c r="F71" s="339"/>
      <c r="G71" s="502"/>
      <c r="H71" s="31">
        <f t="shared" si="5"/>
        <v>16660</v>
      </c>
      <c r="I71" s="48">
        <f t="shared" si="6"/>
        <v>16767</v>
      </c>
      <c r="J71" s="504"/>
    </row>
    <row r="72" spans="1:10" ht="25.5">
      <c r="A72" s="28" t="s">
        <v>112</v>
      </c>
      <c r="B72" s="341" t="s">
        <v>120</v>
      </c>
      <c r="C72" s="31">
        <v>6842</v>
      </c>
      <c r="D72" s="31">
        <v>6842</v>
      </c>
      <c r="E72" s="31"/>
      <c r="F72" s="20"/>
      <c r="G72" s="485"/>
      <c r="H72" s="31">
        <f t="shared" si="5"/>
        <v>186681</v>
      </c>
      <c r="I72" s="48">
        <f t="shared" si="6"/>
        <v>186928</v>
      </c>
      <c r="J72" s="504"/>
    </row>
    <row r="73" spans="1:10" ht="12.75">
      <c r="A73" s="61" t="s">
        <v>114</v>
      </c>
      <c r="B73" s="49" t="s">
        <v>123</v>
      </c>
      <c r="C73" s="31">
        <v>104002</v>
      </c>
      <c r="D73" s="31">
        <v>104002</v>
      </c>
      <c r="E73" s="31">
        <v>42945</v>
      </c>
      <c r="F73" s="34"/>
      <c r="G73" s="486">
        <v>42945</v>
      </c>
      <c r="H73" s="31">
        <f t="shared" si="5"/>
        <v>176447</v>
      </c>
      <c r="I73" s="48">
        <f t="shared" si="6"/>
        <v>176447</v>
      </c>
      <c r="J73" s="504"/>
    </row>
    <row r="74" spans="1:10" ht="12.75">
      <c r="A74" s="50"/>
      <c r="B74" s="336" t="s">
        <v>124</v>
      </c>
      <c r="C74" s="340">
        <f>SUM(C58:C73)</f>
        <v>127394</v>
      </c>
      <c r="D74" s="340">
        <f>SUM(D58:D73)</f>
        <v>127394</v>
      </c>
      <c r="E74" s="340">
        <f>E58+E59+E60+E61+E62+E63+E64+E65+E68+E69+E70+E71+E72+E73</f>
        <v>44625</v>
      </c>
      <c r="F74" s="340">
        <f>F58+F59+F60+F61+F62+F63+F64+F65+F68+F69+F70+F71+F72+F73</f>
        <v>0</v>
      </c>
      <c r="G74" s="340">
        <f>G58+G59+G60+G61+G62+G63+G64+G65+G68+G69+G70+G71+G72+G73</f>
        <v>44625</v>
      </c>
      <c r="H74" s="340">
        <f>SUM(H58:H73)</f>
        <v>2301528</v>
      </c>
      <c r="I74" s="364">
        <f>SUM(I58:I73)</f>
        <v>2332375</v>
      </c>
      <c r="J74" s="505"/>
    </row>
    <row r="75" spans="1:10" ht="13.5" thickBot="1">
      <c r="A75" s="57" t="s">
        <v>118</v>
      </c>
      <c r="B75" s="51" t="s">
        <v>126</v>
      </c>
      <c r="C75" s="34">
        <v>22906</v>
      </c>
      <c r="D75" s="34">
        <v>22906</v>
      </c>
      <c r="E75" s="34"/>
      <c r="F75" s="34">
        <f>'[1]Kórház bevétel'!E52</f>
        <v>0</v>
      </c>
      <c r="G75" s="486"/>
      <c r="H75" s="34">
        <f>C24+E24+H24+J24+C49+E49+H49+J49+C75+E75</f>
        <v>609753</v>
      </c>
      <c r="I75" s="510">
        <f>D24+G24+I24+K24+D49+G49+I49+K49+D75+G75</f>
        <v>609753</v>
      </c>
      <c r="J75" s="75"/>
    </row>
    <row r="76" spans="1:10" ht="13.5" thickBot="1">
      <c r="A76" s="58"/>
      <c r="B76" s="52" t="s">
        <v>127</v>
      </c>
      <c r="C76" s="40">
        <f aca="true" t="shared" si="7" ref="C76:I76">C74+C75</f>
        <v>150300</v>
      </c>
      <c r="D76" s="40">
        <f t="shared" si="7"/>
        <v>150300</v>
      </c>
      <c r="E76" s="40">
        <f t="shared" si="7"/>
        <v>44625</v>
      </c>
      <c r="F76" s="40">
        <f t="shared" si="7"/>
        <v>0</v>
      </c>
      <c r="G76" s="40">
        <f t="shared" si="7"/>
        <v>44625</v>
      </c>
      <c r="H76" s="40">
        <f t="shared" si="7"/>
        <v>2911281</v>
      </c>
      <c r="I76" s="365">
        <f t="shared" si="7"/>
        <v>2942128</v>
      </c>
      <c r="J76" s="43"/>
    </row>
    <row r="77" spans="1:11" ht="39.75" thickBot="1" thickTop="1">
      <c r="A77" s="421" t="s">
        <v>119</v>
      </c>
      <c r="B77" s="422" t="s">
        <v>436</v>
      </c>
      <c r="C77" s="423"/>
      <c r="D77" s="423"/>
      <c r="E77" s="423"/>
      <c r="F77" s="423"/>
      <c r="G77" s="503"/>
      <c r="H77" s="427">
        <f>C26+E26+H26+J26+C51+E51+H51+J51+C77+E77</f>
        <v>435968</v>
      </c>
      <c r="I77" s="428">
        <f>D26+G26+I26+K26+D51+G51+I51+K51+D77+G77</f>
        <v>446878</v>
      </c>
      <c r="J77" s="43"/>
      <c r="K77" s="43"/>
    </row>
    <row r="78" spans="1:11" ht="14.25" thickBot="1" thickTop="1">
      <c r="A78" s="425"/>
      <c r="B78" s="426" t="s">
        <v>446</v>
      </c>
      <c r="C78" s="427">
        <f aca="true" t="shared" si="8" ref="C78:I78">C76+C77</f>
        <v>150300</v>
      </c>
      <c r="D78" s="427">
        <f t="shared" si="8"/>
        <v>150300</v>
      </c>
      <c r="E78" s="427">
        <f t="shared" si="8"/>
        <v>44625</v>
      </c>
      <c r="F78" s="427">
        <f t="shared" si="8"/>
        <v>0</v>
      </c>
      <c r="G78" s="427">
        <f t="shared" si="8"/>
        <v>44625</v>
      </c>
      <c r="H78" s="507">
        <f t="shared" si="8"/>
        <v>3347249</v>
      </c>
      <c r="I78" s="430">
        <f t="shared" si="8"/>
        <v>3389006</v>
      </c>
      <c r="J78" s="43"/>
      <c r="K78" s="43"/>
    </row>
    <row r="79" spans="1:11" ht="13.5" thickTop="1">
      <c r="A79" s="53"/>
      <c r="B79" s="53"/>
      <c r="C79" s="707"/>
      <c r="D79" s="707"/>
      <c r="E79" s="707"/>
      <c r="F79" s="707"/>
      <c r="G79" s="707"/>
      <c r="H79" s="707"/>
      <c r="I79" s="707"/>
      <c r="J79" s="707"/>
      <c r="K79" s="707"/>
    </row>
  </sheetData>
  <sheetProtection/>
  <mergeCells count="34">
    <mergeCell ref="C79:K79"/>
    <mergeCell ref="H55:I55"/>
    <mergeCell ref="C55:G55"/>
    <mergeCell ref="C56:D56"/>
    <mergeCell ref="E56:G56"/>
    <mergeCell ref="H56:I56"/>
    <mergeCell ref="A1:K1"/>
    <mergeCell ref="A19:A20"/>
    <mergeCell ref="A2:K2"/>
    <mergeCell ref="A9:A11"/>
    <mergeCell ref="A12:A13"/>
    <mergeCell ref="A14:A15"/>
    <mergeCell ref="A70:A71"/>
    <mergeCell ref="A60:A62"/>
    <mergeCell ref="A63:A64"/>
    <mergeCell ref="A44:A45"/>
    <mergeCell ref="A39:A40"/>
    <mergeCell ref="C4:D4"/>
    <mergeCell ref="E4:G4"/>
    <mergeCell ref="C29:D29"/>
    <mergeCell ref="E29:I29"/>
    <mergeCell ref="H4:I4"/>
    <mergeCell ref="J4:K4"/>
    <mergeCell ref="J5:K5"/>
    <mergeCell ref="A34:A36"/>
    <mergeCell ref="A37:A38"/>
    <mergeCell ref="C30:D30"/>
    <mergeCell ref="E30:G30"/>
    <mergeCell ref="H30:I30"/>
    <mergeCell ref="J30:K30"/>
    <mergeCell ref="C5:D5"/>
    <mergeCell ref="E5:G5"/>
    <mergeCell ref="H5:I5"/>
    <mergeCell ref="J29:K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M133"/>
  <sheetViews>
    <sheetView zoomScalePageLayoutView="0" workbookViewId="0" topLeftCell="A133">
      <selection activeCell="N86" sqref="N86"/>
    </sheetView>
  </sheetViews>
  <sheetFormatPr defaultColWidth="9.140625" defaultRowHeight="12.75"/>
  <cols>
    <col min="1" max="1" width="5.140625" style="0" customWidth="1"/>
    <col min="2" max="2" width="22.7109375" style="0" customWidth="1"/>
    <col min="3" max="3" width="13.421875" style="0" customWidth="1"/>
    <col min="4" max="4" width="12.57421875" style="0" customWidth="1"/>
    <col min="5" max="5" width="12.7109375" style="0" customWidth="1"/>
    <col min="6" max="6" width="11.140625" style="0" hidden="1" customWidth="1"/>
    <col min="7" max="7" width="11.140625" style="0" customWidth="1"/>
    <col min="8" max="10" width="11.8515625" style="0" customWidth="1"/>
    <col min="11" max="11" width="15.421875" style="0" customWidth="1"/>
    <col min="12" max="12" width="16.57421875" style="0" hidden="1" customWidth="1"/>
  </cols>
  <sheetData>
    <row r="1" spans="1:12" ht="12.75">
      <c r="A1" s="53"/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</row>
    <row r="2" spans="1:12" ht="12.75">
      <c r="A2" s="687" t="s">
        <v>537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</row>
    <row r="3" spans="1:11" ht="14.25" customHeight="1" thickBot="1">
      <c r="A3" s="688" t="s">
        <v>511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</row>
    <row r="4" spans="1:11" ht="27.75" customHeight="1" thickTop="1">
      <c r="A4" s="54"/>
      <c r="B4" s="55"/>
      <c r="C4" s="701" t="s">
        <v>134</v>
      </c>
      <c r="D4" s="703"/>
      <c r="E4" s="703"/>
      <c r="F4" s="703"/>
      <c r="G4" s="703"/>
      <c r="H4" s="703"/>
      <c r="I4" s="703"/>
      <c r="J4" s="703"/>
      <c r="K4" s="711"/>
    </row>
    <row r="5" spans="1:11" ht="42.75" customHeight="1">
      <c r="A5" s="24" t="s">
        <v>59</v>
      </c>
      <c r="B5" s="512" t="s">
        <v>91</v>
      </c>
      <c r="C5" s="727" t="s">
        <v>135</v>
      </c>
      <c r="D5" s="728"/>
      <c r="E5" s="727" t="s">
        <v>136</v>
      </c>
      <c r="F5" s="729"/>
      <c r="G5" s="709"/>
      <c r="H5" s="727" t="s">
        <v>137</v>
      </c>
      <c r="I5" s="728"/>
      <c r="J5" s="727" t="s">
        <v>138</v>
      </c>
      <c r="K5" s="696"/>
    </row>
    <row r="6" spans="1:12" ht="42.75" customHeight="1">
      <c r="A6" s="24"/>
      <c r="B6" s="25"/>
      <c r="C6" s="631" t="s">
        <v>463</v>
      </c>
      <c r="D6" s="629" t="s">
        <v>489</v>
      </c>
      <c r="E6" s="629" t="s">
        <v>463</v>
      </c>
      <c r="F6" s="629" t="s">
        <v>489</v>
      </c>
      <c r="G6" s="629" t="s">
        <v>489</v>
      </c>
      <c r="H6" s="629" t="s">
        <v>463</v>
      </c>
      <c r="I6" s="629" t="s">
        <v>489</v>
      </c>
      <c r="J6" s="629" t="s">
        <v>463</v>
      </c>
      <c r="K6" s="632" t="s">
        <v>489</v>
      </c>
      <c r="L6" s="26" t="s">
        <v>489</v>
      </c>
    </row>
    <row r="7" spans="1:11" ht="17.25" customHeight="1">
      <c r="A7" s="28" t="s">
        <v>62</v>
      </c>
      <c r="B7" s="29" t="s">
        <v>100</v>
      </c>
      <c r="C7" s="31">
        <v>111713</v>
      </c>
      <c r="D7" s="31">
        <v>112248</v>
      </c>
      <c r="E7" s="31">
        <v>29942</v>
      </c>
      <c r="F7" s="31" t="e">
        <f>'[1]Gamesz kiadás'!E6+'[1]Szőcsény kiadás'!E6+'[1]Noszlopy kiadás'!E6+'[1]TISZK Kiadás'!E6+'[1]kulturház kiadás'!E6+'[1]Fürdő kiadás'!E6+'[1]Gimnázium kiadás'!E6</f>
        <v>#REF!</v>
      </c>
      <c r="G7" s="31">
        <v>30086</v>
      </c>
      <c r="H7" s="31">
        <v>89917</v>
      </c>
      <c r="I7" s="31">
        <v>92277</v>
      </c>
      <c r="J7" s="48">
        <v>1137</v>
      </c>
      <c r="K7" s="48">
        <v>1137</v>
      </c>
    </row>
    <row r="8" spans="1:11" ht="15" customHeight="1">
      <c r="A8" s="28" t="s">
        <v>75</v>
      </c>
      <c r="B8" s="29" t="s">
        <v>101</v>
      </c>
      <c r="C8" s="31">
        <v>313460</v>
      </c>
      <c r="D8" s="31">
        <v>315535</v>
      </c>
      <c r="E8" s="20">
        <v>83284</v>
      </c>
      <c r="F8" s="20"/>
      <c r="G8" s="20">
        <v>83844</v>
      </c>
      <c r="H8" s="31">
        <v>162804</v>
      </c>
      <c r="I8" s="31">
        <v>164664</v>
      </c>
      <c r="J8" s="48">
        <v>10000</v>
      </c>
      <c r="K8" s="48">
        <v>10000</v>
      </c>
    </row>
    <row r="9" spans="1:11" ht="15" customHeight="1">
      <c r="A9" s="698" t="s">
        <v>102</v>
      </c>
      <c r="B9" s="29" t="s">
        <v>103</v>
      </c>
      <c r="C9" s="31">
        <v>166103</v>
      </c>
      <c r="D9" s="31">
        <v>167194</v>
      </c>
      <c r="E9" s="20">
        <v>44240</v>
      </c>
      <c r="F9" s="20"/>
      <c r="G9" s="20">
        <v>44535</v>
      </c>
      <c r="H9" s="31">
        <v>70496</v>
      </c>
      <c r="I9" s="31">
        <v>72784</v>
      </c>
      <c r="J9" s="48">
        <v>4815</v>
      </c>
      <c r="K9" s="48">
        <v>4815</v>
      </c>
    </row>
    <row r="10" spans="1:11" ht="15" customHeight="1">
      <c r="A10" s="699"/>
      <c r="B10" s="29" t="s">
        <v>104</v>
      </c>
      <c r="C10" s="31">
        <v>26832</v>
      </c>
      <c r="D10" s="31">
        <v>27064</v>
      </c>
      <c r="E10" s="339">
        <v>7189</v>
      </c>
      <c r="F10" s="339"/>
      <c r="G10" s="339">
        <v>7252</v>
      </c>
      <c r="H10" s="31">
        <v>5698</v>
      </c>
      <c r="I10" s="31">
        <v>5698</v>
      </c>
      <c r="J10" s="48">
        <v>100</v>
      </c>
      <c r="K10" s="48">
        <v>100</v>
      </c>
    </row>
    <row r="11" spans="1:11" ht="15" customHeight="1">
      <c r="A11" s="699"/>
      <c r="B11" s="33" t="s">
        <v>105</v>
      </c>
      <c r="C11" s="31">
        <v>13677</v>
      </c>
      <c r="D11" s="31">
        <v>13759</v>
      </c>
      <c r="E11" s="339">
        <v>3612</v>
      </c>
      <c r="F11" s="339"/>
      <c r="G11" s="339">
        <v>3634</v>
      </c>
      <c r="H11" s="31">
        <v>4825</v>
      </c>
      <c r="I11" s="31">
        <v>5129</v>
      </c>
      <c r="J11" s="48">
        <v>385</v>
      </c>
      <c r="K11" s="48">
        <v>385</v>
      </c>
    </row>
    <row r="12" spans="1:11" ht="15" customHeight="1">
      <c r="A12" s="699"/>
      <c r="B12" s="29" t="s">
        <v>106</v>
      </c>
      <c r="C12" s="31">
        <v>98091</v>
      </c>
      <c r="D12" s="31">
        <v>98951</v>
      </c>
      <c r="E12" s="20">
        <v>26041</v>
      </c>
      <c r="F12" s="20"/>
      <c r="G12" s="20">
        <v>26270</v>
      </c>
      <c r="H12" s="31">
        <v>43169</v>
      </c>
      <c r="I12" s="31">
        <v>44219</v>
      </c>
      <c r="J12" s="48">
        <v>1885</v>
      </c>
      <c r="K12" s="48">
        <v>1885</v>
      </c>
    </row>
    <row r="13" spans="1:11" ht="17.25" customHeight="1">
      <c r="A13" s="699"/>
      <c r="B13" s="29" t="s">
        <v>107</v>
      </c>
      <c r="C13" s="31">
        <v>47550</v>
      </c>
      <c r="D13" s="31">
        <v>47919</v>
      </c>
      <c r="E13" s="339">
        <v>12517</v>
      </c>
      <c r="F13" s="339"/>
      <c r="G13" s="339">
        <v>12617</v>
      </c>
      <c r="H13" s="31">
        <v>6962</v>
      </c>
      <c r="I13" s="31">
        <v>6962</v>
      </c>
      <c r="J13" s="48"/>
      <c r="K13" s="48"/>
    </row>
    <row r="14" spans="1:11" ht="15" customHeight="1">
      <c r="A14" s="699"/>
      <c r="B14" s="29" t="s">
        <v>108</v>
      </c>
      <c r="C14" s="31">
        <v>123458</v>
      </c>
      <c r="D14" s="31">
        <v>124296</v>
      </c>
      <c r="E14" s="20">
        <v>32576</v>
      </c>
      <c r="F14" s="20"/>
      <c r="G14" s="20">
        <v>32802</v>
      </c>
      <c r="H14" s="31">
        <v>75997</v>
      </c>
      <c r="I14" s="31">
        <v>76027</v>
      </c>
      <c r="J14" s="48"/>
      <c r="K14" s="48"/>
    </row>
    <row r="15" spans="1:11" ht="15" customHeight="1">
      <c r="A15" s="699"/>
      <c r="B15" s="33" t="s">
        <v>109</v>
      </c>
      <c r="C15" s="31">
        <v>7428</v>
      </c>
      <c r="D15" s="31">
        <v>7569</v>
      </c>
      <c r="E15" s="20">
        <v>1985</v>
      </c>
      <c r="F15" s="20"/>
      <c r="G15" s="20">
        <v>2023</v>
      </c>
      <c r="H15" s="31">
        <v>346</v>
      </c>
      <c r="I15" s="31">
        <v>706</v>
      </c>
      <c r="J15" s="48"/>
      <c r="K15" s="48"/>
    </row>
    <row r="16" spans="1:11" ht="15" customHeight="1">
      <c r="A16" s="633"/>
      <c r="B16" s="29" t="s">
        <v>520</v>
      </c>
      <c r="C16" s="31"/>
      <c r="D16" s="31">
        <v>3428</v>
      </c>
      <c r="E16" s="20"/>
      <c r="F16" s="20"/>
      <c r="G16" s="20">
        <v>883</v>
      </c>
      <c r="H16" s="31"/>
      <c r="I16" s="31">
        <v>4480</v>
      </c>
      <c r="J16" s="48"/>
      <c r="K16" s="48"/>
    </row>
    <row r="17" spans="1:11" ht="15" customHeight="1">
      <c r="A17" s="28" t="s">
        <v>110</v>
      </c>
      <c r="B17" s="29" t="s">
        <v>113</v>
      </c>
      <c r="C17" s="31">
        <v>37437</v>
      </c>
      <c r="D17" s="31">
        <v>37730</v>
      </c>
      <c r="E17" s="20">
        <v>9454</v>
      </c>
      <c r="F17" s="20"/>
      <c r="G17" s="20">
        <v>9533</v>
      </c>
      <c r="H17" s="31">
        <v>87900</v>
      </c>
      <c r="I17" s="31">
        <v>87900</v>
      </c>
      <c r="J17" s="48"/>
      <c r="K17" s="48"/>
    </row>
    <row r="18" spans="1:11" ht="15" customHeight="1">
      <c r="A18" s="21" t="s">
        <v>111</v>
      </c>
      <c r="B18" s="29" t="s">
        <v>115</v>
      </c>
      <c r="C18" s="31">
        <v>21635</v>
      </c>
      <c r="D18" s="31">
        <v>21893</v>
      </c>
      <c r="E18" s="20">
        <v>6097</v>
      </c>
      <c r="F18" s="20"/>
      <c r="G18" s="20">
        <v>6167</v>
      </c>
      <c r="H18" s="31">
        <v>37694</v>
      </c>
      <c r="I18" s="31">
        <v>41552</v>
      </c>
      <c r="J18" s="48"/>
      <c r="K18" s="48"/>
    </row>
    <row r="19" spans="1:11" ht="15" customHeight="1">
      <c r="A19" s="704"/>
      <c r="B19" s="29" t="s">
        <v>116</v>
      </c>
      <c r="C19" s="31">
        <v>16116</v>
      </c>
      <c r="D19" s="31">
        <v>16267</v>
      </c>
      <c r="E19" s="20">
        <v>4585</v>
      </c>
      <c r="F19" s="20"/>
      <c r="G19" s="20">
        <v>4626</v>
      </c>
      <c r="H19" s="31">
        <v>13024</v>
      </c>
      <c r="I19" s="31">
        <v>13724</v>
      </c>
      <c r="J19" s="48"/>
      <c r="K19" s="48"/>
    </row>
    <row r="20" spans="1:11" ht="15" customHeight="1">
      <c r="A20" s="705"/>
      <c r="B20" s="29" t="s">
        <v>117</v>
      </c>
      <c r="C20" s="31">
        <v>9680</v>
      </c>
      <c r="D20" s="31">
        <v>9764</v>
      </c>
      <c r="E20" s="339">
        <v>2739</v>
      </c>
      <c r="F20" s="339"/>
      <c r="G20" s="339">
        <v>2762</v>
      </c>
      <c r="H20" s="31">
        <v>4241</v>
      </c>
      <c r="I20" s="31">
        <v>4241</v>
      </c>
      <c r="J20" s="48"/>
      <c r="K20" s="48"/>
    </row>
    <row r="21" spans="1:11" ht="15" customHeight="1">
      <c r="A21" s="28" t="s">
        <v>112</v>
      </c>
      <c r="B21" s="29" t="s">
        <v>120</v>
      </c>
      <c r="C21" s="31">
        <v>34692</v>
      </c>
      <c r="D21" s="31">
        <v>34887</v>
      </c>
      <c r="E21" s="20">
        <v>8645</v>
      </c>
      <c r="F21" s="20"/>
      <c r="G21" s="20">
        <v>8697</v>
      </c>
      <c r="H21" s="31">
        <v>143344</v>
      </c>
      <c r="I21" s="31">
        <v>143344</v>
      </c>
      <c r="J21" s="48"/>
      <c r="K21" s="48"/>
    </row>
    <row r="22" spans="1:11" ht="15" customHeight="1">
      <c r="A22" s="61" t="s">
        <v>114</v>
      </c>
      <c r="B22" s="29" t="s">
        <v>123</v>
      </c>
      <c r="C22" s="31">
        <v>30000</v>
      </c>
      <c r="D22" s="31">
        <v>30000</v>
      </c>
      <c r="E22" s="20">
        <v>8000</v>
      </c>
      <c r="F22" s="20"/>
      <c r="G22" s="20">
        <v>8000</v>
      </c>
      <c r="H22" s="31">
        <v>83452</v>
      </c>
      <c r="I22" s="31">
        <v>83452</v>
      </c>
      <c r="J22" s="48"/>
      <c r="K22" s="48"/>
    </row>
    <row r="23" spans="1:11" ht="15" customHeight="1">
      <c r="A23" s="50"/>
      <c r="B23" s="336" t="s">
        <v>124</v>
      </c>
      <c r="C23" s="340">
        <f>C7+C8+C9+C10+C11+C12+C13+C14+C15+C17+C18+C19+C20+C21+C22+C16</f>
        <v>1057872</v>
      </c>
      <c r="D23" s="340">
        <f aca="true" t="shared" si="0" ref="D23:K23">D7+D8+D9+D10+D11+D12+D13+D14+D15+D17+D18+D19+D20+D21+D22+D16</f>
        <v>1068504</v>
      </c>
      <c r="E23" s="340">
        <f t="shared" si="0"/>
        <v>280906</v>
      </c>
      <c r="F23" s="340" t="e">
        <f t="shared" si="0"/>
        <v>#REF!</v>
      </c>
      <c r="G23" s="340">
        <f t="shared" si="0"/>
        <v>283731</v>
      </c>
      <c r="H23" s="340">
        <f t="shared" si="0"/>
        <v>829869</v>
      </c>
      <c r="I23" s="340">
        <f t="shared" si="0"/>
        <v>847159</v>
      </c>
      <c r="J23" s="340">
        <f t="shared" si="0"/>
        <v>18322</v>
      </c>
      <c r="K23" s="364">
        <f t="shared" si="0"/>
        <v>18322</v>
      </c>
    </row>
    <row r="24" spans="1:11" ht="15" customHeight="1">
      <c r="A24" s="57" t="s">
        <v>118</v>
      </c>
      <c r="B24" s="17" t="s">
        <v>126</v>
      </c>
      <c r="C24" s="20">
        <v>211000</v>
      </c>
      <c r="D24" s="20">
        <v>211000</v>
      </c>
      <c r="E24" s="20">
        <v>60000</v>
      </c>
      <c r="F24" s="20">
        <f>'[1]Kórház kiadás'!E26</f>
        <v>0</v>
      </c>
      <c r="G24" s="20">
        <v>60000</v>
      </c>
      <c r="H24" s="20">
        <v>335553</v>
      </c>
      <c r="I24" s="20">
        <v>335553</v>
      </c>
      <c r="J24" s="20"/>
      <c r="K24" s="431"/>
    </row>
    <row r="25" spans="1:11" ht="13.5" thickBot="1">
      <c r="A25" s="58"/>
      <c r="B25" s="59" t="s">
        <v>445</v>
      </c>
      <c r="C25" s="60">
        <f aca="true" t="shared" si="1" ref="C25:K25">C23+C24</f>
        <v>1268872</v>
      </c>
      <c r="D25" s="60">
        <f t="shared" si="1"/>
        <v>1279504</v>
      </c>
      <c r="E25" s="60">
        <f t="shared" si="1"/>
        <v>340906</v>
      </c>
      <c r="F25" s="60" t="e">
        <f t="shared" si="1"/>
        <v>#REF!</v>
      </c>
      <c r="G25" s="60">
        <f t="shared" si="1"/>
        <v>343731</v>
      </c>
      <c r="H25" s="60">
        <f t="shared" si="1"/>
        <v>1165422</v>
      </c>
      <c r="I25" s="60">
        <f t="shared" si="1"/>
        <v>1182712</v>
      </c>
      <c r="J25" s="60">
        <f t="shared" si="1"/>
        <v>18322</v>
      </c>
      <c r="K25" s="375">
        <f t="shared" si="1"/>
        <v>18322</v>
      </c>
    </row>
    <row r="26" spans="1:11" ht="27" thickBot="1" thickTop="1">
      <c r="A26" s="421" t="s">
        <v>119</v>
      </c>
      <c r="B26" s="422" t="s">
        <v>555</v>
      </c>
      <c r="C26" s="423">
        <v>248726</v>
      </c>
      <c r="D26" s="423">
        <v>249366</v>
      </c>
      <c r="E26" s="423">
        <v>65709</v>
      </c>
      <c r="F26" s="423"/>
      <c r="G26" s="423">
        <v>65979</v>
      </c>
      <c r="H26" s="423">
        <v>121533</v>
      </c>
      <c r="I26" s="423">
        <v>131533</v>
      </c>
      <c r="J26" s="423"/>
      <c r="K26" s="424"/>
    </row>
    <row r="27" spans="1:11" ht="14.25" thickBot="1" thickTop="1">
      <c r="A27" s="425"/>
      <c r="B27" s="426" t="s">
        <v>446</v>
      </c>
      <c r="C27" s="427">
        <f>C25+C26</f>
        <v>1517598</v>
      </c>
      <c r="D27" s="427">
        <f>D25+D26</f>
        <v>1528870</v>
      </c>
      <c r="E27" s="427">
        <f aca="true" t="shared" si="2" ref="E27:K27">E25+E26</f>
        <v>406615</v>
      </c>
      <c r="F27" s="427" t="e">
        <f t="shared" si="2"/>
        <v>#REF!</v>
      </c>
      <c r="G27" s="427">
        <f t="shared" si="2"/>
        <v>409710</v>
      </c>
      <c r="H27" s="427">
        <f t="shared" si="2"/>
        <v>1286955</v>
      </c>
      <c r="I27" s="427">
        <f t="shared" si="2"/>
        <v>1314245</v>
      </c>
      <c r="J27" s="427">
        <f>J25+J26</f>
        <v>18322</v>
      </c>
      <c r="K27" s="428">
        <f t="shared" si="2"/>
        <v>18322</v>
      </c>
    </row>
    <row r="28" spans="1:11" ht="13.5" thickTop="1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</row>
    <row r="29" spans="1:11" ht="12.75">
      <c r="A29" s="41"/>
      <c r="B29" s="42"/>
      <c r="C29" s="43"/>
      <c r="D29" s="43"/>
      <c r="E29" s="43"/>
      <c r="F29" s="43"/>
      <c r="G29" s="43"/>
      <c r="H29" s="43"/>
      <c r="I29" s="43"/>
      <c r="J29" s="43"/>
      <c r="K29" s="43"/>
    </row>
    <row r="30" spans="1:11" ht="12.75">
      <c r="A30" s="41"/>
      <c r="B30" s="42"/>
      <c r="C30" s="43"/>
      <c r="D30" s="43"/>
      <c r="E30" s="43"/>
      <c r="F30" s="43"/>
      <c r="G30" s="43"/>
      <c r="H30" s="43"/>
      <c r="I30" s="43"/>
      <c r="J30" s="43"/>
      <c r="K30" s="43"/>
    </row>
    <row r="31" spans="1:11" ht="13.5" thickBot="1">
      <c r="A31" s="41"/>
      <c r="B31" s="42"/>
      <c r="C31" s="43"/>
      <c r="D31" s="43"/>
      <c r="E31" s="43"/>
      <c r="F31" s="43"/>
      <c r="G31" s="43"/>
      <c r="H31" s="43"/>
      <c r="I31" s="43"/>
      <c r="J31" s="43"/>
      <c r="K31" s="43"/>
    </row>
    <row r="32" spans="1:11" ht="39" customHeight="1" thickTop="1">
      <c r="A32" s="54"/>
      <c r="B32" s="55"/>
      <c r="C32" s="701" t="s">
        <v>134</v>
      </c>
      <c r="D32" s="703"/>
      <c r="E32" s="703"/>
      <c r="F32" s="703"/>
      <c r="G32" s="711"/>
      <c r="H32" s="494"/>
      <c r="I32" s="494"/>
      <c r="J32" s="494"/>
      <c r="K32" s="494"/>
    </row>
    <row r="33" spans="1:11" ht="37.5" customHeight="1">
      <c r="A33" s="24" t="s">
        <v>59</v>
      </c>
      <c r="B33" s="512" t="s">
        <v>91</v>
      </c>
      <c r="C33" s="727" t="s">
        <v>139</v>
      </c>
      <c r="D33" s="728"/>
      <c r="E33" s="727" t="s">
        <v>140</v>
      </c>
      <c r="F33" s="729"/>
      <c r="G33" s="696"/>
      <c r="H33" s="511"/>
      <c r="I33" s="511"/>
      <c r="J33" s="511"/>
      <c r="K33" s="43"/>
    </row>
    <row r="34" spans="1:11" ht="37.5" customHeight="1">
      <c r="A34" s="24"/>
      <c r="B34" s="25"/>
      <c r="C34" s="516" t="s">
        <v>488</v>
      </c>
      <c r="D34" s="495" t="s">
        <v>489</v>
      </c>
      <c r="E34" s="495" t="s">
        <v>488</v>
      </c>
      <c r="F34" s="495" t="s">
        <v>489</v>
      </c>
      <c r="G34" s="518" t="s">
        <v>489</v>
      </c>
      <c r="H34" s="511"/>
      <c r="I34" s="511"/>
      <c r="J34" s="511"/>
      <c r="K34" s="43"/>
    </row>
    <row r="35" spans="1:11" ht="12.75">
      <c r="A35" s="28" t="s">
        <v>62</v>
      </c>
      <c r="B35" s="29" t="s">
        <v>100</v>
      </c>
      <c r="C35" s="31"/>
      <c r="D35" s="31"/>
      <c r="E35" s="31">
        <v>356</v>
      </c>
      <c r="F35" s="48">
        <v>356</v>
      </c>
      <c r="G35" s="48">
        <v>356</v>
      </c>
      <c r="H35" s="504"/>
      <c r="I35" s="504"/>
      <c r="J35" s="504"/>
      <c r="K35" s="43"/>
    </row>
    <row r="36" spans="1:11" ht="25.5">
      <c r="A36" s="28" t="s">
        <v>75</v>
      </c>
      <c r="B36" s="29" t="s">
        <v>101</v>
      </c>
      <c r="C36" s="31"/>
      <c r="D36" s="31"/>
      <c r="E36" s="31"/>
      <c r="F36" s="48"/>
      <c r="G36" s="48"/>
      <c r="H36" s="504"/>
      <c r="I36" s="504"/>
      <c r="J36" s="504"/>
      <c r="K36" s="43"/>
    </row>
    <row r="37" spans="1:11" ht="12.75">
      <c r="A37" s="698" t="s">
        <v>102</v>
      </c>
      <c r="B37" s="29" t="s">
        <v>103</v>
      </c>
      <c r="C37" s="31"/>
      <c r="D37" s="31"/>
      <c r="E37" s="31"/>
      <c r="F37" s="48"/>
      <c r="G37" s="48"/>
      <c r="H37" s="504"/>
      <c r="I37" s="504"/>
      <c r="J37" s="504"/>
      <c r="K37" s="43"/>
    </row>
    <row r="38" spans="1:11" ht="12.75">
      <c r="A38" s="699"/>
      <c r="B38" s="29" t="s">
        <v>104</v>
      </c>
      <c r="C38" s="31"/>
      <c r="D38" s="31"/>
      <c r="E38" s="31"/>
      <c r="F38" s="48"/>
      <c r="G38" s="48"/>
      <c r="H38" s="504"/>
      <c r="I38" s="504"/>
      <c r="J38" s="504"/>
      <c r="K38" s="43"/>
    </row>
    <row r="39" spans="1:11" ht="12.75">
      <c r="A39" s="699"/>
      <c r="B39" s="33" t="s">
        <v>105</v>
      </c>
      <c r="C39" s="31"/>
      <c r="D39" s="31"/>
      <c r="E39" s="31"/>
      <c r="F39" s="48"/>
      <c r="G39" s="48"/>
      <c r="H39" s="504"/>
      <c r="I39" s="504"/>
      <c r="J39" s="504"/>
      <c r="K39" s="43"/>
    </row>
    <row r="40" spans="1:11" ht="12.75">
      <c r="A40" s="699"/>
      <c r="B40" s="29" t="s">
        <v>106</v>
      </c>
      <c r="C40" s="31"/>
      <c r="D40" s="31"/>
      <c r="E40" s="31"/>
      <c r="F40" s="48"/>
      <c r="G40" s="48"/>
      <c r="H40" s="504"/>
      <c r="I40" s="504"/>
      <c r="J40" s="504"/>
      <c r="K40" s="43"/>
    </row>
    <row r="41" spans="1:11" ht="12.75">
      <c r="A41" s="699"/>
      <c r="B41" s="29" t="s">
        <v>107</v>
      </c>
      <c r="C41" s="31"/>
      <c r="D41" s="31"/>
      <c r="E41" s="31"/>
      <c r="F41" s="48"/>
      <c r="G41" s="48"/>
      <c r="H41" s="504"/>
      <c r="I41" s="504"/>
      <c r="J41" s="504"/>
      <c r="K41" s="43"/>
    </row>
    <row r="42" spans="1:11" ht="12.75">
      <c r="A42" s="699"/>
      <c r="B42" s="29" t="s">
        <v>108</v>
      </c>
      <c r="C42" s="31"/>
      <c r="D42" s="31"/>
      <c r="E42" s="31"/>
      <c r="F42" s="432"/>
      <c r="G42" s="48"/>
      <c r="H42" s="504"/>
      <c r="I42" s="504"/>
      <c r="J42" s="504"/>
      <c r="K42" s="43"/>
    </row>
    <row r="43" spans="1:11" ht="12.75">
      <c r="A43" s="699"/>
      <c r="B43" s="33" t="s">
        <v>109</v>
      </c>
      <c r="C43" s="31"/>
      <c r="D43" s="31"/>
      <c r="E43" s="31"/>
      <c r="F43" s="48"/>
      <c r="G43" s="48"/>
      <c r="H43" s="504"/>
      <c r="I43" s="504"/>
      <c r="J43" s="504"/>
      <c r="K43" s="43"/>
    </row>
    <row r="44" spans="1:11" ht="12.75">
      <c r="A44" s="633"/>
      <c r="B44" s="29" t="s">
        <v>520</v>
      </c>
      <c r="C44" s="31"/>
      <c r="D44" s="31">
        <v>100</v>
      </c>
      <c r="E44" s="31"/>
      <c r="F44" s="48"/>
      <c r="G44" s="48"/>
      <c r="H44" s="504"/>
      <c r="I44" s="504"/>
      <c r="J44" s="504"/>
      <c r="K44" s="43"/>
    </row>
    <row r="45" spans="1:11" ht="12.75">
      <c r="A45" s="28" t="s">
        <v>110</v>
      </c>
      <c r="B45" s="29" t="s">
        <v>113</v>
      </c>
      <c r="C45" s="31"/>
      <c r="D45" s="31"/>
      <c r="E45" s="31"/>
      <c r="F45" s="48"/>
      <c r="G45" s="48"/>
      <c r="H45" s="504"/>
      <c r="I45" s="504"/>
      <c r="J45" s="504"/>
      <c r="K45" s="43"/>
    </row>
    <row r="46" spans="1:11" ht="12.75">
      <c r="A46" s="21" t="s">
        <v>111</v>
      </c>
      <c r="B46" s="29" t="s">
        <v>115</v>
      </c>
      <c r="C46" s="31"/>
      <c r="D46" s="31"/>
      <c r="E46" s="31">
        <v>1500</v>
      </c>
      <c r="F46" s="48">
        <v>1500</v>
      </c>
      <c r="G46" s="48">
        <v>1500</v>
      </c>
      <c r="H46" s="504"/>
      <c r="I46" s="504"/>
      <c r="J46" s="504"/>
      <c r="K46" s="43"/>
    </row>
    <row r="47" spans="1:11" ht="12.75">
      <c r="A47" s="704"/>
      <c r="B47" s="29" t="s">
        <v>116</v>
      </c>
      <c r="C47" s="31"/>
      <c r="D47" s="31"/>
      <c r="E47" s="31"/>
      <c r="F47" s="48"/>
      <c r="G47" s="48"/>
      <c r="H47" s="504"/>
      <c r="I47" s="504"/>
      <c r="J47" s="504"/>
      <c r="K47" s="43"/>
    </row>
    <row r="48" spans="1:11" ht="12.75">
      <c r="A48" s="705"/>
      <c r="B48" s="29" t="s">
        <v>117</v>
      </c>
      <c r="C48" s="31"/>
      <c r="D48" s="31"/>
      <c r="E48" s="31"/>
      <c r="F48" s="48"/>
      <c r="G48" s="48"/>
      <c r="H48" s="504"/>
      <c r="I48" s="504"/>
      <c r="J48" s="504"/>
      <c r="K48" s="43"/>
    </row>
    <row r="49" spans="1:11" ht="25.5">
      <c r="A49" s="28" t="s">
        <v>112</v>
      </c>
      <c r="B49" s="29" t="s">
        <v>120</v>
      </c>
      <c r="C49" s="31"/>
      <c r="D49" s="31"/>
      <c r="E49" s="31"/>
      <c r="F49" s="48"/>
      <c r="G49" s="48"/>
      <c r="H49" s="504"/>
      <c r="I49" s="504"/>
      <c r="J49" s="504"/>
      <c r="K49" s="43"/>
    </row>
    <row r="50" spans="1:11" ht="12.75">
      <c r="A50" s="61" t="s">
        <v>114</v>
      </c>
      <c r="B50" s="29" t="s">
        <v>123</v>
      </c>
      <c r="C50" s="31">
        <v>12050</v>
      </c>
      <c r="D50" s="31">
        <v>12050</v>
      </c>
      <c r="E50" s="31"/>
      <c r="F50" s="48"/>
      <c r="G50" s="48"/>
      <c r="H50" s="504"/>
      <c r="I50" s="504"/>
      <c r="J50" s="504"/>
      <c r="K50" s="43"/>
    </row>
    <row r="51" spans="1:11" ht="12.75">
      <c r="A51" s="50"/>
      <c r="B51" s="336" t="s">
        <v>124</v>
      </c>
      <c r="C51" s="340">
        <f>C35+C36+C37+C38+C39+C40+C41+C42+C43+C45+C46+C47+C48+C49+C50+C44</f>
        <v>12050</v>
      </c>
      <c r="D51" s="340">
        <f>D35+D36+D37+D38+D39+D40+D41+D42+D43+D45+D46+D47+D48+D49+D50+D44</f>
        <v>12150</v>
      </c>
      <c r="E51" s="340">
        <f>E35+E36+E37+E38+E39+E40+E41+E42+E43+E45+E46+E47+E48+E49+E50+E44</f>
        <v>1856</v>
      </c>
      <c r="F51" s="340">
        <f>F35+F36+F37+F38+F39+F40+F41+F42+F43+F45+F46+F47+F48+F49+F50+F44</f>
        <v>1856</v>
      </c>
      <c r="G51" s="364">
        <f>G35+G36+G37+G38+G39+G40+G41+G42+G43+G45+G46+G47+G48+G49+G50+G44</f>
        <v>1856</v>
      </c>
      <c r="H51" s="505"/>
      <c r="I51" s="505"/>
      <c r="J51" s="505"/>
      <c r="K51" s="43"/>
    </row>
    <row r="52" spans="1:11" ht="12.75">
      <c r="A52" s="57" t="s">
        <v>118</v>
      </c>
      <c r="B52" s="17" t="s">
        <v>126</v>
      </c>
      <c r="C52" s="20"/>
      <c r="D52" s="20"/>
      <c r="E52" s="20"/>
      <c r="F52" s="431"/>
      <c r="G52" s="431"/>
      <c r="H52" s="75"/>
      <c r="I52" s="75"/>
      <c r="J52" s="75"/>
      <c r="K52" s="43"/>
    </row>
    <row r="53" spans="1:11" ht="13.5" thickBot="1">
      <c r="A53" s="58"/>
      <c r="B53" s="59" t="s">
        <v>445</v>
      </c>
      <c r="C53" s="60">
        <f>C51+C52</f>
        <v>12050</v>
      </c>
      <c r="D53" s="60">
        <f>D51+D52</f>
        <v>12150</v>
      </c>
      <c r="E53" s="60">
        <f>E51+E52</f>
        <v>1856</v>
      </c>
      <c r="F53" s="60">
        <f>F51+F52</f>
        <v>1856</v>
      </c>
      <c r="G53" s="375">
        <f>G51+G52</f>
        <v>1856</v>
      </c>
      <c r="H53" s="43"/>
      <c r="I53" s="43"/>
      <c r="J53" s="43"/>
      <c r="K53" s="43"/>
    </row>
    <row r="54" spans="1:11" ht="27" thickBot="1" thickTop="1">
      <c r="A54" s="421" t="s">
        <v>119</v>
      </c>
      <c r="B54" s="422" t="s">
        <v>555</v>
      </c>
      <c r="C54" s="423"/>
      <c r="D54" s="423"/>
      <c r="E54" s="423"/>
      <c r="F54" s="424"/>
      <c r="G54" s="424"/>
      <c r="H54" s="43"/>
      <c r="I54" s="43"/>
      <c r="J54" s="43"/>
      <c r="K54" s="43"/>
    </row>
    <row r="55" spans="1:11" ht="14.25" thickBot="1" thickTop="1">
      <c r="A55" s="425"/>
      <c r="B55" s="426" t="s">
        <v>446</v>
      </c>
      <c r="C55" s="427">
        <f>C53+C54</f>
        <v>12050</v>
      </c>
      <c r="D55" s="427">
        <f>D53+D54</f>
        <v>12150</v>
      </c>
      <c r="E55" s="427">
        <f>E53+E54</f>
        <v>1856</v>
      </c>
      <c r="F55" s="427">
        <f>F53+F54</f>
        <v>1856</v>
      </c>
      <c r="G55" s="428">
        <f>G53+G54</f>
        <v>1856</v>
      </c>
      <c r="H55" s="43"/>
      <c r="I55" s="43"/>
      <c r="J55" s="43"/>
      <c r="K55" s="43"/>
    </row>
    <row r="56" spans="1:11" ht="14.25" thickBot="1" thickTop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</row>
    <row r="57" spans="1:11" ht="31.5" customHeight="1" thickTop="1">
      <c r="A57" s="54"/>
      <c r="B57" s="55"/>
      <c r="C57" s="701" t="s">
        <v>141</v>
      </c>
      <c r="D57" s="703"/>
      <c r="E57" s="703"/>
      <c r="F57" s="703"/>
      <c r="G57" s="703"/>
      <c r="H57" s="703"/>
      <c r="I57" s="703"/>
      <c r="J57" s="703"/>
      <c r="K57" s="711"/>
    </row>
    <row r="58" spans="1:11" ht="33.75" customHeight="1">
      <c r="A58" s="24" t="s">
        <v>59</v>
      </c>
      <c r="B58" s="512" t="s">
        <v>91</v>
      </c>
      <c r="C58" s="727" t="s">
        <v>143</v>
      </c>
      <c r="D58" s="728"/>
      <c r="E58" s="727" t="s">
        <v>144</v>
      </c>
      <c r="F58" s="712"/>
      <c r="G58" s="728"/>
      <c r="H58" s="727" t="s">
        <v>145</v>
      </c>
      <c r="I58" s="728"/>
      <c r="J58" s="727" t="s">
        <v>146</v>
      </c>
      <c r="K58" s="696"/>
    </row>
    <row r="59" spans="1:11" ht="37.5" customHeight="1">
      <c r="A59" s="24"/>
      <c r="B59" s="25"/>
      <c r="C59" s="516" t="s">
        <v>488</v>
      </c>
      <c r="D59" s="495" t="s">
        <v>489</v>
      </c>
      <c r="E59" s="495" t="s">
        <v>488</v>
      </c>
      <c r="F59" s="495" t="s">
        <v>489</v>
      </c>
      <c r="G59" s="495" t="s">
        <v>489</v>
      </c>
      <c r="H59" s="495" t="s">
        <v>488</v>
      </c>
      <c r="I59" s="495" t="s">
        <v>489</v>
      </c>
      <c r="J59" s="495" t="s">
        <v>488</v>
      </c>
      <c r="K59" s="517" t="s">
        <v>489</v>
      </c>
    </row>
    <row r="60" spans="1:13" ht="25.5">
      <c r="A60" s="28" t="s">
        <v>62</v>
      </c>
      <c r="B60" s="29" t="s">
        <v>132</v>
      </c>
      <c r="C60" s="31"/>
      <c r="D60" s="31"/>
      <c r="E60" s="31"/>
      <c r="F60" s="31" t="e">
        <f>'[1]Gamesz kiadás'!E33+'[1]Szőcsény kiadás'!E33+'[1]Noszlopy kiadás'!E33+'[1]TISZK Kiadás'!E33+'[1]kulturház kiadás'!E33+'[1]Fürdő kiadás'!E33+'[1]Gimnázium kiadás'!E33</f>
        <v>#REF!</v>
      </c>
      <c r="G60" s="31"/>
      <c r="H60" s="31"/>
      <c r="I60" s="31"/>
      <c r="J60" s="31"/>
      <c r="K60" s="48"/>
      <c r="M60" s="18"/>
    </row>
    <row r="61" spans="1:13" ht="25.5">
      <c r="A61" s="28" t="s">
        <v>75</v>
      </c>
      <c r="B61" s="29" t="s">
        <v>101</v>
      </c>
      <c r="C61" s="31">
        <v>54562</v>
      </c>
      <c r="D61" s="31">
        <v>54562</v>
      </c>
      <c r="E61" s="31">
        <v>1270</v>
      </c>
      <c r="F61" s="20"/>
      <c r="G61" s="31">
        <v>1270</v>
      </c>
      <c r="H61" s="31"/>
      <c r="I61" s="31"/>
      <c r="J61" s="31"/>
      <c r="K61" s="48"/>
      <c r="M61" s="18"/>
    </row>
    <row r="62" spans="1:13" ht="12.75">
      <c r="A62" s="698" t="s">
        <v>102</v>
      </c>
      <c r="B62" s="29" t="s">
        <v>103</v>
      </c>
      <c r="C62" s="31"/>
      <c r="D62" s="31"/>
      <c r="E62" s="31"/>
      <c r="F62" s="20"/>
      <c r="G62" s="20"/>
      <c r="H62" s="31"/>
      <c r="I62" s="31"/>
      <c r="J62" s="31"/>
      <c r="K62" s="48"/>
      <c r="M62" s="18"/>
    </row>
    <row r="63" spans="1:13" ht="12.75">
      <c r="A63" s="699"/>
      <c r="B63" s="29" t="s">
        <v>104</v>
      </c>
      <c r="C63" s="31"/>
      <c r="D63" s="31"/>
      <c r="E63" s="31"/>
      <c r="F63" s="339"/>
      <c r="G63" s="339"/>
      <c r="H63" s="31"/>
      <c r="I63" s="31"/>
      <c r="J63" s="31"/>
      <c r="K63" s="48"/>
      <c r="M63" s="18"/>
    </row>
    <row r="64" spans="1:13" ht="12.75">
      <c r="A64" s="699"/>
      <c r="B64" s="33" t="s">
        <v>105</v>
      </c>
      <c r="C64" s="31"/>
      <c r="D64" s="31"/>
      <c r="E64" s="31"/>
      <c r="F64" s="339"/>
      <c r="G64" s="339"/>
      <c r="H64" s="31"/>
      <c r="I64" s="31"/>
      <c r="J64" s="31"/>
      <c r="K64" s="48"/>
      <c r="M64" s="18"/>
    </row>
    <row r="65" spans="1:13" ht="12.75">
      <c r="A65" s="699"/>
      <c r="B65" s="29" t="s">
        <v>106</v>
      </c>
      <c r="C65" s="31"/>
      <c r="D65" s="31"/>
      <c r="E65" s="31"/>
      <c r="F65" s="20"/>
      <c r="G65" s="20"/>
      <c r="H65" s="31"/>
      <c r="I65" s="31"/>
      <c r="J65" s="31"/>
      <c r="K65" s="48"/>
      <c r="M65" s="18"/>
    </row>
    <row r="66" spans="1:13" ht="12.75">
      <c r="A66" s="699"/>
      <c r="B66" s="29" t="s">
        <v>107</v>
      </c>
      <c r="C66" s="31"/>
      <c r="D66" s="31"/>
      <c r="E66" s="31"/>
      <c r="F66" s="339"/>
      <c r="G66" s="339"/>
      <c r="H66" s="31"/>
      <c r="I66" s="31"/>
      <c r="J66" s="31"/>
      <c r="K66" s="48"/>
      <c r="M66" s="18"/>
    </row>
    <row r="67" spans="1:13" ht="12.75">
      <c r="A67" s="699"/>
      <c r="B67" s="29" t="s">
        <v>108</v>
      </c>
      <c r="C67" s="31"/>
      <c r="D67" s="31"/>
      <c r="E67" s="31"/>
      <c r="F67" s="20"/>
      <c r="G67" s="20"/>
      <c r="H67" s="31"/>
      <c r="I67" s="31"/>
      <c r="J67" s="31"/>
      <c r="K67" s="48"/>
      <c r="M67" s="18"/>
    </row>
    <row r="68" spans="1:13" ht="12.75">
      <c r="A68" s="699"/>
      <c r="B68" s="33" t="s">
        <v>109</v>
      </c>
      <c r="C68" s="31"/>
      <c r="D68" s="31"/>
      <c r="E68" s="31"/>
      <c r="F68" s="20"/>
      <c r="G68" s="20"/>
      <c r="H68" s="31"/>
      <c r="I68" s="31"/>
      <c r="J68" s="31"/>
      <c r="K68" s="48"/>
      <c r="M68" s="18"/>
    </row>
    <row r="69" spans="1:13" ht="12.75">
      <c r="A69" s="633"/>
      <c r="B69" s="29" t="s">
        <v>521</v>
      </c>
      <c r="C69" s="31"/>
      <c r="D69" s="31"/>
      <c r="E69" s="31"/>
      <c r="F69" s="20"/>
      <c r="G69" s="20"/>
      <c r="H69" s="31"/>
      <c r="I69" s="31"/>
      <c r="J69" s="31"/>
      <c r="K69" s="48"/>
      <c r="M69" s="18"/>
    </row>
    <row r="70" spans="1:13" ht="12.75">
      <c r="A70" s="28" t="s">
        <v>110</v>
      </c>
      <c r="B70" s="29" t="s">
        <v>113</v>
      </c>
      <c r="C70" s="31">
        <v>1143</v>
      </c>
      <c r="D70" s="31">
        <v>1143</v>
      </c>
      <c r="E70" s="31"/>
      <c r="F70" s="20"/>
      <c r="G70" s="20"/>
      <c r="H70" s="31"/>
      <c r="I70" s="31"/>
      <c r="J70" s="31"/>
      <c r="K70" s="48"/>
      <c r="M70" s="18"/>
    </row>
    <row r="71" spans="1:13" ht="12.75">
      <c r="A71" s="21" t="s">
        <v>111</v>
      </c>
      <c r="B71" s="29" t="s">
        <v>133</v>
      </c>
      <c r="C71" s="31"/>
      <c r="D71" s="31"/>
      <c r="E71" s="31"/>
      <c r="F71" s="20"/>
      <c r="G71" s="20"/>
      <c r="H71" s="31"/>
      <c r="I71" s="31"/>
      <c r="J71" s="31"/>
      <c r="K71" s="48"/>
      <c r="M71" s="18"/>
    </row>
    <row r="72" spans="1:13" ht="12.75">
      <c r="A72" s="704"/>
      <c r="B72" s="29" t="s">
        <v>116</v>
      </c>
      <c r="C72" s="31"/>
      <c r="D72" s="31"/>
      <c r="E72" s="31"/>
      <c r="F72" s="20"/>
      <c r="G72" s="20"/>
      <c r="H72" s="31"/>
      <c r="I72" s="31"/>
      <c r="J72" s="31"/>
      <c r="K72" s="48"/>
      <c r="M72" s="18"/>
    </row>
    <row r="73" spans="1:13" ht="15.75" customHeight="1">
      <c r="A73" s="705"/>
      <c r="B73" s="29" t="s">
        <v>117</v>
      </c>
      <c r="C73" s="31"/>
      <c r="D73" s="31"/>
      <c r="E73" s="31"/>
      <c r="F73" s="339"/>
      <c r="G73" s="339"/>
      <c r="H73" s="31"/>
      <c r="I73" s="31"/>
      <c r="J73" s="31"/>
      <c r="K73" s="48"/>
      <c r="M73" s="18"/>
    </row>
    <row r="74" spans="1:13" s="22" customFormat="1" ht="25.5">
      <c r="A74" s="28" t="s">
        <v>112</v>
      </c>
      <c r="B74" s="29" t="s">
        <v>120</v>
      </c>
      <c r="C74" s="31"/>
      <c r="D74" s="31"/>
      <c r="E74" s="31"/>
      <c r="F74" s="20"/>
      <c r="G74" s="20"/>
      <c r="H74" s="31"/>
      <c r="I74" s="31"/>
      <c r="J74" s="31"/>
      <c r="K74" s="48"/>
      <c r="M74" s="18"/>
    </row>
    <row r="75" spans="1:13" ht="12.75">
      <c r="A75" s="61" t="s">
        <v>114</v>
      </c>
      <c r="B75" s="341" t="s">
        <v>123</v>
      </c>
      <c r="C75" s="31"/>
      <c r="D75" s="31"/>
      <c r="E75" s="31"/>
      <c r="F75" s="20"/>
      <c r="G75" s="20"/>
      <c r="H75" s="31"/>
      <c r="I75" s="31"/>
      <c r="J75" s="31">
        <v>42945</v>
      </c>
      <c r="K75" s="48">
        <v>42945</v>
      </c>
      <c r="M75" s="18"/>
    </row>
    <row r="76" spans="1:13" ht="12.75">
      <c r="A76" s="50"/>
      <c r="B76" s="336" t="s">
        <v>124</v>
      </c>
      <c r="C76" s="340">
        <f>C60+C61+C62+C63+C64+C65+C66+C67+C68+C70+C71+C72+C73+C74+C75+C69</f>
        <v>55705</v>
      </c>
      <c r="D76" s="340">
        <f aca="true" t="shared" si="3" ref="D76:K76">D60+D61+D62+D63+D64+D65+D66+D67+D68+D70+D71+D72+D73+D74+D75+D69</f>
        <v>55705</v>
      </c>
      <c r="E76" s="340">
        <f t="shared" si="3"/>
        <v>1270</v>
      </c>
      <c r="F76" s="340" t="e">
        <f t="shared" si="3"/>
        <v>#REF!</v>
      </c>
      <c r="G76" s="340">
        <f t="shared" si="3"/>
        <v>1270</v>
      </c>
      <c r="H76" s="340">
        <f t="shared" si="3"/>
        <v>0</v>
      </c>
      <c r="I76" s="340">
        <f t="shared" si="3"/>
        <v>0</v>
      </c>
      <c r="J76" s="340">
        <f t="shared" si="3"/>
        <v>42945</v>
      </c>
      <c r="K76" s="364">
        <f t="shared" si="3"/>
        <v>42945</v>
      </c>
      <c r="M76" s="18"/>
    </row>
    <row r="77" spans="1:13" ht="12.75">
      <c r="A77" s="57" t="s">
        <v>118</v>
      </c>
      <c r="B77" s="17" t="s">
        <v>126</v>
      </c>
      <c r="C77" s="20">
        <v>1000</v>
      </c>
      <c r="D77" s="20">
        <v>1000</v>
      </c>
      <c r="E77" s="20">
        <v>2200</v>
      </c>
      <c r="F77" s="20">
        <f>'[1]Kórház kiadás'!E53</f>
        <v>0</v>
      </c>
      <c r="G77" s="20">
        <v>2200</v>
      </c>
      <c r="H77" s="20"/>
      <c r="I77" s="20"/>
      <c r="J77" s="20"/>
      <c r="K77" s="431"/>
      <c r="M77" s="18"/>
    </row>
    <row r="78" spans="1:13" ht="13.5" thickBot="1">
      <c r="A78" s="58"/>
      <c r="B78" s="59" t="s">
        <v>127</v>
      </c>
      <c r="C78" s="60">
        <f aca="true" t="shared" si="4" ref="C78:K78">C76+C77</f>
        <v>56705</v>
      </c>
      <c r="D78" s="60">
        <f t="shared" si="4"/>
        <v>56705</v>
      </c>
      <c r="E78" s="60">
        <f t="shared" si="4"/>
        <v>3470</v>
      </c>
      <c r="F78" s="60" t="e">
        <f t="shared" si="4"/>
        <v>#REF!</v>
      </c>
      <c r="G78" s="60">
        <f t="shared" si="4"/>
        <v>3470</v>
      </c>
      <c r="H78" s="60">
        <f t="shared" si="4"/>
        <v>0</v>
      </c>
      <c r="I78" s="60"/>
      <c r="J78" s="60">
        <f>SUM(J76:J77)</f>
        <v>42945</v>
      </c>
      <c r="K78" s="375">
        <f t="shared" si="4"/>
        <v>42945</v>
      </c>
      <c r="M78" s="18"/>
    </row>
    <row r="79" spans="1:12" ht="27" thickBot="1" thickTop="1">
      <c r="A79" s="421" t="s">
        <v>119</v>
      </c>
      <c r="B79" s="422" t="s">
        <v>555</v>
      </c>
      <c r="C79" s="423"/>
      <c r="D79" s="423"/>
      <c r="E79" s="423"/>
      <c r="F79" s="423"/>
      <c r="G79" s="423"/>
      <c r="H79" s="423"/>
      <c r="I79" s="423"/>
      <c r="J79" s="423"/>
      <c r="K79" s="424"/>
      <c r="L79" s="62"/>
    </row>
    <row r="80" spans="1:12" ht="14.25" thickBot="1" thickTop="1">
      <c r="A80" s="425"/>
      <c r="B80" s="426" t="s">
        <v>446</v>
      </c>
      <c r="C80" s="427">
        <f aca="true" t="shared" si="5" ref="C80:H80">C78+C79</f>
        <v>56705</v>
      </c>
      <c r="D80" s="427">
        <f t="shared" si="5"/>
        <v>56705</v>
      </c>
      <c r="E80" s="427">
        <f t="shared" si="5"/>
        <v>3470</v>
      </c>
      <c r="F80" s="427" t="e">
        <f t="shared" si="5"/>
        <v>#REF!</v>
      </c>
      <c r="G80" s="427">
        <f t="shared" si="5"/>
        <v>3470</v>
      </c>
      <c r="H80" s="427">
        <f t="shared" si="5"/>
        <v>0</v>
      </c>
      <c r="I80" s="427"/>
      <c r="J80" s="427">
        <f>SUM(J78:J79)</f>
        <v>42945</v>
      </c>
      <c r="K80" s="428">
        <f>K78+K79</f>
        <v>42945</v>
      </c>
      <c r="L80" s="62"/>
    </row>
    <row r="81" spans="1:12" ht="13.5" thickTop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62"/>
    </row>
    <row r="82" spans="1:12" ht="13.5" thickBot="1">
      <c r="A82" s="4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62"/>
    </row>
    <row r="83" spans="1:12" ht="38.25" customHeight="1" thickTop="1">
      <c r="A83" s="54"/>
      <c r="B83" s="55"/>
      <c r="C83" s="701" t="s">
        <v>141</v>
      </c>
      <c r="D83" s="708"/>
      <c r="E83" s="701" t="s">
        <v>142</v>
      </c>
      <c r="F83" s="685"/>
      <c r="G83" s="685"/>
      <c r="H83" s="685"/>
      <c r="I83" s="685"/>
      <c r="J83" s="521"/>
      <c r="K83" s="522"/>
      <c r="L83" s="62"/>
    </row>
    <row r="84" spans="1:12" ht="39.75" customHeight="1">
      <c r="A84" s="24" t="s">
        <v>59</v>
      </c>
      <c r="B84" s="512" t="s">
        <v>91</v>
      </c>
      <c r="C84" s="727" t="s">
        <v>147</v>
      </c>
      <c r="D84" s="728"/>
      <c r="E84" s="727" t="s">
        <v>95</v>
      </c>
      <c r="F84" s="729"/>
      <c r="G84" s="728"/>
      <c r="H84" s="727" t="s">
        <v>96</v>
      </c>
      <c r="I84" s="729"/>
      <c r="J84" s="527"/>
      <c r="K84" s="511"/>
      <c r="L84" s="62"/>
    </row>
    <row r="85" spans="1:12" ht="39.75" customHeight="1">
      <c r="A85" s="24"/>
      <c r="B85" s="25"/>
      <c r="C85" s="516" t="s">
        <v>488</v>
      </c>
      <c r="D85" s="495" t="s">
        <v>489</v>
      </c>
      <c r="E85" s="516" t="s">
        <v>488</v>
      </c>
      <c r="F85" s="495" t="s">
        <v>489</v>
      </c>
      <c r="G85" s="495" t="s">
        <v>489</v>
      </c>
      <c r="H85" s="516" t="s">
        <v>488</v>
      </c>
      <c r="I85" s="520" t="s">
        <v>489</v>
      </c>
      <c r="J85" s="527"/>
      <c r="K85" s="511"/>
      <c r="L85" s="62"/>
    </row>
    <row r="86" spans="1:12" ht="25.5">
      <c r="A86" s="28" t="s">
        <v>62</v>
      </c>
      <c r="B86" s="29" t="s">
        <v>132</v>
      </c>
      <c r="C86" s="31">
        <v>733</v>
      </c>
      <c r="D86" s="31">
        <v>733</v>
      </c>
      <c r="E86" s="31"/>
      <c r="F86" s="31"/>
      <c r="G86" s="31"/>
      <c r="H86" s="31"/>
      <c r="I86" s="501"/>
      <c r="J86" s="523"/>
      <c r="K86" s="504"/>
      <c r="L86" s="62"/>
    </row>
    <row r="87" spans="1:12" ht="25.5">
      <c r="A87" s="28" t="s">
        <v>75</v>
      </c>
      <c r="B87" s="29" t="s">
        <v>101</v>
      </c>
      <c r="C87" s="31"/>
      <c r="D87" s="31"/>
      <c r="E87" s="31"/>
      <c r="F87" s="31"/>
      <c r="G87" s="31"/>
      <c r="H87" s="339"/>
      <c r="I87" s="502"/>
      <c r="J87" s="524"/>
      <c r="K87" s="504"/>
      <c r="L87" s="62"/>
    </row>
    <row r="88" spans="1:12" ht="12.75">
      <c r="A88" s="698" t="s">
        <v>102</v>
      </c>
      <c r="B88" s="29" t="s">
        <v>103</v>
      </c>
      <c r="C88" s="31"/>
      <c r="D88" s="31"/>
      <c r="E88" s="31"/>
      <c r="F88" s="31"/>
      <c r="G88" s="31"/>
      <c r="H88" s="339"/>
      <c r="I88" s="502"/>
      <c r="J88" s="524"/>
      <c r="K88" s="504"/>
      <c r="L88" s="62"/>
    </row>
    <row r="89" spans="1:12" ht="12.75">
      <c r="A89" s="699"/>
      <c r="B89" s="29" t="s">
        <v>104</v>
      </c>
      <c r="C89" s="31"/>
      <c r="D89" s="31"/>
      <c r="E89" s="31"/>
      <c r="F89" s="31"/>
      <c r="G89" s="31"/>
      <c r="H89" s="339"/>
      <c r="I89" s="502"/>
      <c r="J89" s="524"/>
      <c r="K89" s="504"/>
      <c r="L89" s="62"/>
    </row>
    <row r="90" spans="1:12" ht="12.75">
      <c r="A90" s="699"/>
      <c r="B90" s="33" t="s">
        <v>105</v>
      </c>
      <c r="C90" s="31"/>
      <c r="D90" s="31"/>
      <c r="E90" s="31"/>
      <c r="F90" s="31"/>
      <c r="G90" s="31"/>
      <c r="H90" s="339"/>
      <c r="I90" s="502"/>
      <c r="J90" s="524"/>
      <c r="K90" s="504"/>
      <c r="L90" s="62"/>
    </row>
    <row r="91" spans="1:12" ht="12.75">
      <c r="A91" s="699"/>
      <c r="B91" s="29" t="s">
        <v>106</v>
      </c>
      <c r="C91" s="31"/>
      <c r="D91" s="31"/>
      <c r="E91" s="31"/>
      <c r="F91" s="31"/>
      <c r="G91" s="31"/>
      <c r="H91" s="339"/>
      <c r="I91" s="502"/>
      <c r="J91" s="524"/>
      <c r="K91" s="504"/>
      <c r="L91" s="62"/>
    </row>
    <row r="92" spans="1:12" ht="12.75">
      <c r="A92" s="699"/>
      <c r="B92" s="29" t="s">
        <v>107</v>
      </c>
      <c r="C92" s="31"/>
      <c r="D92" s="31"/>
      <c r="E92" s="31"/>
      <c r="F92" s="31"/>
      <c r="G92" s="31"/>
      <c r="H92" s="339"/>
      <c r="I92" s="502"/>
      <c r="J92" s="524"/>
      <c r="K92" s="504"/>
      <c r="L92" s="62"/>
    </row>
    <row r="93" spans="1:12" ht="12.75">
      <c r="A93" s="699"/>
      <c r="B93" s="29" t="s">
        <v>108</v>
      </c>
      <c r="C93" s="31"/>
      <c r="D93" s="31"/>
      <c r="E93" s="31"/>
      <c r="F93" s="31"/>
      <c r="G93" s="31"/>
      <c r="H93" s="339"/>
      <c r="I93" s="502"/>
      <c r="J93" s="524"/>
      <c r="K93" s="504"/>
      <c r="L93" s="62"/>
    </row>
    <row r="94" spans="1:12" ht="12.75">
      <c r="A94" s="699"/>
      <c r="B94" s="33" t="s">
        <v>109</v>
      </c>
      <c r="C94" s="31"/>
      <c r="D94" s="31"/>
      <c r="E94" s="31"/>
      <c r="F94" s="31"/>
      <c r="G94" s="31"/>
      <c r="H94" s="339"/>
      <c r="I94" s="502"/>
      <c r="J94" s="524"/>
      <c r="K94" s="504"/>
      <c r="L94" s="62"/>
    </row>
    <row r="95" spans="1:12" ht="12.75">
      <c r="A95" s="633"/>
      <c r="B95" s="29" t="s">
        <v>521</v>
      </c>
      <c r="C95" s="31"/>
      <c r="D95" s="31"/>
      <c r="E95" s="31"/>
      <c r="F95" s="31"/>
      <c r="G95" s="31"/>
      <c r="H95" s="339"/>
      <c r="I95" s="502"/>
      <c r="J95" s="524"/>
      <c r="K95" s="504"/>
      <c r="L95" s="62"/>
    </row>
    <row r="96" spans="1:12" ht="12.75">
      <c r="A96" s="28" t="s">
        <v>110</v>
      </c>
      <c r="B96" s="29" t="s">
        <v>113</v>
      </c>
      <c r="C96" s="31"/>
      <c r="D96" s="31"/>
      <c r="E96" s="31"/>
      <c r="F96" s="31"/>
      <c r="G96" s="31"/>
      <c r="H96" s="339"/>
      <c r="I96" s="502"/>
      <c r="J96" s="524"/>
      <c r="K96" s="504"/>
      <c r="L96" s="62"/>
    </row>
    <row r="97" spans="1:12" ht="12.75">
      <c r="A97" s="21" t="s">
        <v>111</v>
      </c>
      <c r="B97" s="29" t="s">
        <v>133</v>
      </c>
      <c r="C97" s="31"/>
      <c r="D97" s="31"/>
      <c r="E97" s="31"/>
      <c r="F97" s="31"/>
      <c r="G97" s="31"/>
      <c r="H97" s="339"/>
      <c r="I97" s="502"/>
      <c r="J97" s="524"/>
      <c r="K97" s="504"/>
      <c r="L97" s="62"/>
    </row>
    <row r="98" spans="1:12" ht="12.75">
      <c r="A98" s="704"/>
      <c r="B98" s="29" t="s">
        <v>116</v>
      </c>
      <c r="C98" s="31"/>
      <c r="D98" s="31"/>
      <c r="E98" s="31"/>
      <c r="F98" s="31"/>
      <c r="G98" s="31"/>
      <c r="H98" s="339"/>
      <c r="I98" s="502"/>
      <c r="J98" s="524"/>
      <c r="K98" s="504"/>
      <c r="L98" s="62"/>
    </row>
    <row r="99" spans="1:12" ht="12.75">
      <c r="A99" s="705"/>
      <c r="B99" s="29" t="s">
        <v>117</v>
      </c>
      <c r="C99" s="31"/>
      <c r="D99" s="31"/>
      <c r="E99" s="31"/>
      <c r="F99" s="31"/>
      <c r="G99" s="31"/>
      <c r="H99" s="339"/>
      <c r="I99" s="502"/>
      <c r="J99" s="524"/>
      <c r="K99" s="504"/>
      <c r="L99" s="62"/>
    </row>
    <row r="100" spans="1:12" ht="25.5">
      <c r="A100" s="28" t="s">
        <v>112</v>
      </c>
      <c r="B100" s="29" t="s">
        <v>120</v>
      </c>
      <c r="C100" s="31"/>
      <c r="D100" s="31"/>
      <c r="E100" s="31"/>
      <c r="F100" s="31"/>
      <c r="G100" s="31"/>
      <c r="H100" s="339"/>
      <c r="I100" s="502"/>
      <c r="J100" s="524"/>
      <c r="K100" s="504"/>
      <c r="L100" s="62"/>
    </row>
    <row r="101" spans="1:12" ht="12.75">
      <c r="A101" s="61" t="s">
        <v>114</v>
      </c>
      <c r="B101" s="341" t="s">
        <v>123</v>
      </c>
      <c r="C101" s="31"/>
      <c r="D101" s="31"/>
      <c r="E101" s="31"/>
      <c r="F101" s="31"/>
      <c r="G101" s="31"/>
      <c r="H101" s="339"/>
      <c r="I101" s="502"/>
      <c r="J101" s="524"/>
      <c r="K101" s="504"/>
      <c r="L101" s="62"/>
    </row>
    <row r="102" spans="1:12" ht="12.75">
      <c r="A102" s="50"/>
      <c r="B102" s="336" t="s">
        <v>124</v>
      </c>
      <c r="C102" s="340">
        <f>C86+C87+C88+C89+C90+C91+C92+C93+C94+C96+C97+C98+C99+C100+C101+C95</f>
        <v>733</v>
      </c>
      <c r="D102" s="340">
        <f aca="true" t="shared" si="6" ref="D102:I102">D86+D87+D88+D89+D90+D91+D92+D93+D94+D96+D97+D98+D99+D100+D101+D95</f>
        <v>733</v>
      </c>
      <c r="E102" s="340">
        <f t="shared" si="6"/>
        <v>0</v>
      </c>
      <c r="F102" s="340">
        <f t="shared" si="6"/>
        <v>0</v>
      </c>
      <c r="G102" s="340">
        <f t="shared" si="6"/>
        <v>0</v>
      </c>
      <c r="H102" s="340">
        <f t="shared" si="6"/>
        <v>0</v>
      </c>
      <c r="I102" s="340">
        <f t="shared" si="6"/>
        <v>0</v>
      </c>
      <c r="J102" s="525"/>
      <c r="K102" s="505"/>
      <c r="L102" s="62"/>
    </row>
    <row r="103" spans="1:12" ht="12.75">
      <c r="A103" s="57" t="s">
        <v>118</v>
      </c>
      <c r="B103" s="17" t="s">
        <v>126</v>
      </c>
      <c r="C103" s="20"/>
      <c r="D103" s="20"/>
      <c r="E103" s="20"/>
      <c r="F103" s="20"/>
      <c r="G103" s="20"/>
      <c r="H103" s="20"/>
      <c r="I103" s="485"/>
      <c r="J103" s="526"/>
      <c r="K103" s="75"/>
      <c r="L103" s="62"/>
    </row>
    <row r="104" spans="1:12" ht="13.5" thickBot="1">
      <c r="A104" s="58"/>
      <c r="B104" s="59" t="s">
        <v>127</v>
      </c>
      <c r="C104" s="60">
        <f aca="true" t="shared" si="7" ref="C104:I104">C102+C103</f>
        <v>733</v>
      </c>
      <c r="D104" s="60">
        <f t="shared" si="7"/>
        <v>733</v>
      </c>
      <c r="E104" s="60">
        <f t="shared" si="7"/>
        <v>0</v>
      </c>
      <c r="F104" s="60">
        <f t="shared" si="7"/>
        <v>0</v>
      </c>
      <c r="G104" s="60">
        <f t="shared" si="7"/>
        <v>0</v>
      </c>
      <c r="H104" s="60">
        <f t="shared" si="7"/>
        <v>0</v>
      </c>
      <c r="I104" s="60">
        <f t="shared" si="7"/>
        <v>0</v>
      </c>
      <c r="J104" s="429"/>
      <c r="K104" s="43"/>
      <c r="L104" s="62"/>
    </row>
    <row r="105" spans="1:12" ht="27" thickBot="1" thickTop="1">
      <c r="A105" s="421" t="s">
        <v>119</v>
      </c>
      <c r="B105" s="422" t="s">
        <v>555</v>
      </c>
      <c r="C105" s="423"/>
      <c r="D105" s="423"/>
      <c r="E105" s="423"/>
      <c r="F105" s="427"/>
      <c r="G105" s="427"/>
      <c r="H105" s="427"/>
      <c r="I105" s="503"/>
      <c r="J105" s="429"/>
      <c r="K105" s="43"/>
      <c r="L105" s="62"/>
    </row>
    <row r="106" spans="1:12" ht="14.25" thickBot="1" thickTop="1">
      <c r="A106" s="425"/>
      <c r="B106" s="426" t="s">
        <v>446</v>
      </c>
      <c r="C106" s="427">
        <f aca="true" t="shared" si="8" ref="C106:I106">C104+C105</f>
        <v>733</v>
      </c>
      <c r="D106" s="427">
        <f t="shared" si="8"/>
        <v>733</v>
      </c>
      <c r="E106" s="427">
        <f t="shared" si="8"/>
        <v>0</v>
      </c>
      <c r="F106" s="427">
        <f t="shared" si="8"/>
        <v>0</v>
      </c>
      <c r="G106" s="427">
        <f t="shared" si="8"/>
        <v>0</v>
      </c>
      <c r="H106" s="427">
        <f t="shared" si="8"/>
        <v>0</v>
      </c>
      <c r="I106" s="427">
        <f t="shared" si="8"/>
        <v>0</v>
      </c>
      <c r="J106" s="429"/>
      <c r="K106" s="43"/>
      <c r="L106" s="62"/>
    </row>
    <row r="107" spans="1:12" ht="13.5" thickTop="1">
      <c r="A107" s="41"/>
      <c r="B107" s="42"/>
      <c r="C107" s="43"/>
      <c r="D107" s="43"/>
      <c r="E107" s="43"/>
      <c r="F107" s="43"/>
      <c r="G107" s="43"/>
      <c r="H107" s="43"/>
      <c r="I107" s="43"/>
      <c r="J107" s="43"/>
      <c r="K107" s="43"/>
      <c r="L107" s="62"/>
    </row>
    <row r="108" spans="1:12" ht="13.5" thickBot="1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</row>
    <row r="109" spans="1:4" ht="34.5" customHeight="1" thickTop="1">
      <c r="A109" s="45"/>
      <c r="B109" s="46"/>
      <c r="C109" s="701" t="s">
        <v>148</v>
      </c>
      <c r="D109" s="711"/>
    </row>
    <row r="110" spans="1:4" ht="27" customHeight="1">
      <c r="A110" s="47" t="s">
        <v>59</v>
      </c>
      <c r="B110" s="516" t="s">
        <v>91</v>
      </c>
      <c r="C110" s="500" t="s">
        <v>149</v>
      </c>
      <c r="D110" s="27" t="s">
        <v>149</v>
      </c>
    </row>
    <row r="111" spans="1:4" ht="37.5" customHeight="1">
      <c r="A111" s="24"/>
      <c r="B111" s="337"/>
      <c r="C111" s="516" t="s">
        <v>488</v>
      </c>
      <c r="D111" s="518" t="s">
        <v>489</v>
      </c>
    </row>
    <row r="112" spans="1:4" ht="17.25" customHeight="1">
      <c r="A112" s="28" t="s">
        <v>62</v>
      </c>
      <c r="B112" s="341" t="s">
        <v>132</v>
      </c>
      <c r="C112" s="502">
        <f aca="true" t="shared" si="9" ref="C112:C127">C7+E7+H7+J7+C35+E35+C60+E60+H60+J60+C86+E86+H86</f>
        <v>233798</v>
      </c>
      <c r="D112" s="56">
        <f aca="true" t="shared" si="10" ref="D112:D127">D7+G7+I7+K7+D35+G35+D60+G60+I60+K60+D86+G86+I86</f>
        <v>236837</v>
      </c>
    </row>
    <row r="113" spans="1:4" ht="15.75" customHeight="1">
      <c r="A113" s="28" t="s">
        <v>75</v>
      </c>
      <c r="B113" s="341" t="s">
        <v>447</v>
      </c>
      <c r="C113" s="502">
        <f t="shared" si="9"/>
        <v>625380</v>
      </c>
      <c r="D113" s="56">
        <f t="shared" si="10"/>
        <v>629875</v>
      </c>
    </row>
    <row r="114" spans="1:4" ht="12.75">
      <c r="A114" s="698" t="s">
        <v>102</v>
      </c>
      <c r="B114" s="341" t="s">
        <v>103</v>
      </c>
      <c r="C114" s="502">
        <f t="shared" si="9"/>
        <v>285654</v>
      </c>
      <c r="D114" s="56">
        <f t="shared" si="10"/>
        <v>289328</v>
      </c>
    </row>
    <row r="115" spans="1:4" ht="12.75">
      <c r="A115" s="699"/>
      <c r="B115" s="341" t="s">
        <v>104</v>
      </c>
      <c r="C115" s="502">
        <f t="shared" si="9"/>
        <v>39819</v>
      </c>
      <c r="D115" s="56">
        <f t="shared" si="10"/>
        <v>40114</v>
      </c>
    </row>
    <row r="116" spans="1:4" ht="12.75">
      <c r="A116" s="699"/>
      <c r="B116" s="342" t="s">
        <v>105</v>
      </c>
      <c r="C116" s="502">
        <f t="shared" si="9"/>
        <v>22499</v>
      </c>
      <c r="D116" s="56">
        <f t="shared" si="10"/>
        <v>22907</v>
      </c>
    </row>
    <row r="117" spans="1:4" ht="12.75">
      <c r="A117" s="699"/>
      <c r="B117" s="341" t="s">
        <v>106</v>
      </c>
      <c r="C117" s="502">
        <f t="shared" si="9"/>
        <v>169186</v>
      </c>
      <c r="D117" s="56">
        <f t="shared" si="10"/>
        <v>171325</v>
      </c>
    </row>
    <row r="118" spans="1:4" ht="12.75">
      <c r="A118" s="699"/>
      <c r="B118" s="341" t="s">
        <v>107</v>
      </c>
      <c r="C118" s="502">
        <f t="shared" si="9"/>
        <v>67029</v>
      </c>
      <c r="D118" s="56">
        <f t="shared" si="10"/>
        <v>67498</v>
      </c>
    </row>
    <row r="119" spans="1:4" ht="12.75">
      <c r="A119" s="699"/>
      <c r="B119" s="341" t="s">
        <v>108</v>
      </c>
      <c r="C119" s="502">
        <f t="shared" si="9"/>
        <v>232031</v>
      </c>
      <c r="D119" s="56">
        <f t="shared" si="10"/>
        <v>233125</v>
      </c>
    </row>
    <row r="120" spans="1:4" ht="12.75">
      <c r="A120" s="699"/>
      <c r="B120" s="342" t="s">
        <v>109</v>
      </c>
      <c r="C120" s="502">
        <f t="shared" si="9"/>
        <v>9759</v>
      </c>
      <c r="D120" s="56">
        <f t="shared" si="10"/>
        <v>10298</v>
      </c>
    </row>
    <row r="121" spans="1:4" ht="12.75">
      <c r="A121" s="633"/>
      <c r="B121" s="341" t="s">
        <v>521</v>
      </c>
      <c r="C121" s="502">
        <f t="shared" si="9"/>
        <v>0</v>
      </c>
      <c r="D121" s="56">
        <f t="shared" si="10"/>
        <v>8891</v>
      </c>
    </row>
    <row r="122" spans="1:4" ht="15" customHeight="1">
      <c r="A122" s="28" t="s">
        <v>110</v>
      </c>
      <c r="B122" s="341" t="s">
        <v>113</v>
      </c>
      <c r="C122" s="502">
        <f t="shared" si="9"/>
        <v>135934</v>
      </c>
      <c r="D122" s="56">
        <f t="shared" si="10"/>
        <v>136306</v>
      </c>
    </row>
    <row r="123" spans="1:4" ht="15" customHeight="1">
      <c r="A123" s="412" t="s">
        <v>111</v>
      </c>
      <c r="B123" s="29" t="s">
        <v>133</v>
      </c>
      <c r="C123" s="502">
        <f t="shared" si="9"/>
        <v>66926</v>
      </c>
      <c r="D123" s="56">
        <f t="shared" si="10"/>
        <v>71112</v>
      </c>
    </row>
    <row r="124" spans="1:4" ht="12.75">
      <c r="A124" s="704"/>
      <c r="B124" s="341" t="s">
        <v>116</v>
      </c>
      <c r="C124" s="502">
        <f t="shared" si="9"/>
        <v>33725</v>
      </c>
      <c r="D124" s="56">
        <f t="shared" si="10"/>
        <v>34617</v>
      </c>
    </row>
    <row r="125" spans="1:4" ht="12.75">
      <c r="A125" s="705"/>
      <c r="B125" s="341" t="s">
        <v>117</v>
      </c>
      <c r="C125" s="502">
        <f t="shared" si="9"/>
        <v>16660</v>
      </c>
      <c r="D125" s="56">
        <f t="shared" si="10"/>
        <v>16767</v>
      </c>
    </row>
    <row r="126" spans="1:4" ht="14.25" customHeight="1">
      <c r="A126" s="28" t="s">
        <v>112</v>
      </c>
      <c r="B126" s="341" t="s">
        <v>120</v>
      </c>
      <c r="C126" s="502">
        <f t="shared" si="9"/>
        <v>186681</v>
      </c>
      <c r="D126" s="56">
        <f t="shared" si="10"/>
        <v>186928</v>
      </c>
    </row>
    <row r="127" spans="1:4" ht="12.75">
      <c r="A127" s="61" t="s">
        <v>114</v>
      </c>
      <c r="B127" s="341" t="s">
        <v>123</v>
      </c>
      <c r="C127" s="502">
        <f t="shared" si="9"/>
        <v>176447</v>
      </c>
      <c r="D127" s="56">
        <f t="shared" si="10"/>
        <v>176447</v>
      </c>
    </row>
    <row r="128" spans="1:4" ht="12.75">
      <c r="A128" s="50"/>
      <c r="B128" s="336" t="s">
        <v>124</v>
      </c>
      <c r="C128" s="502">
        <f>SUM(C112:C127)</f>
        <v>2301528</v>
      </c>
      <c r="D128" s="56">
        <f>SUM(D112:D127)</f>
        <v>2332375</v>
      </c>
    </row>
    <row r="129" spans="1:4" ht="12.75">
      <c r="A129" s="57" t="s">
        <v>118</v>
      </c>
      <c r="B129" s="17" t="s">
        <v>126</v>
      </c>
      <c r="C129" s="502">
        <f>C24+E24+H24+J24+C52+E52+C77+E77+H77+J77+C103+E103+H103</f>
        <v>609753</v>
      </c>
      <c r="D129" s="56">
        <f>D24+G24+I24+K24+D52+G52+D77+G77+I77+K77+D103+G103+I103</f>
        <v>609753</v>
      </c>
    </row>
    <row r="130" spans="1:4" ht="17.25" customHeight="1" thickBot="1">
      <c r="A130" s="58"/>
      <c r="B130" s="59" t="s">
        <v>127</v>
      </c>
      <c r="C130" s="515">
        <f>SUM(C128:C129)</f>
        <v>2911281</v>
      </c>
      <c r="D130" s="506">
        <f>SUM(D128:D129)</f>
        <v>2942128</v>
      </c>
    </row>
    <row r="131" spans="1:12" s="76" customFormat="1" ht="2.25" customHeight="1" hidden="1" thickBot="1" thickTop="1">
      <c r="A131" s="53"/>
      <c r="B131" s="53"/>
      <c r="C131" s="374"/>
      <c r="D131" s="528"/>
      <c r="E131" s="374"/>
      <c r="F131" s="374"/>
      <c r="G131" s="374"/>
      <c r="H131" s="374"/>
      <c r="I131" s="374"/>
      <c r="J131" s="374"/>
      <c r="K131" s="374"/>
      <c r="L131" s="374"/>
    </row>
    <row r="132" spans="1:11" ht="27" thickBot="1" thickTop="1">
      <c r="A132" s="421" t="s">
        <v>119</v>
      </c>
      <c r="B132" s="422" t="s">
        <v>555</v>
      </c>
      <c r="C132" s="503">
        <f>C26+E26+H26+J26+C54+E54+C79+E79+H79+J79+C105+E105+H105</f>
        <v>435968</v>
      </c>
      <c r="D132" s="428">
        <f>D26+G26+I26+K26+D54+G54+D79+G79+I79+K79+D105+G105+I105</f>
        <v>446878</v>
      </c>
      <c r="E132" s="43"/>
      <c r="F132" s="43"/>
      <c r="G132" s="43"/>
      <c r="H132" s="43"/>
      <c r="I132" s="43"/>
      <c r="J132" s="43"/>
      <c r="K132" s="43"/>
    </row>
    <row r="133" spans="1:11" ht="14.25" thickBot="1" thickTop="1">
      <c r="A133" s="425"/>
      <c r="B133" s="426" t="s">
        <v>446</v>
      </c>
      <c r="C133" s="519">
        <f>C130+C132</f>
        <v>3347249</v>
      </c>
      <c r="D133" s="430">
        <f>SUM(D130:D132)</f>
        <v>3389006</v>
      </c>
      <c r="E133" s="43"/>
      <c r="F133" s="43"/>
      <c r="G133" s="43"/>
      <c r="H133" s="43"/>
      <c r="I133" s="43"/>
      <c r="J133" s="43"/>
      <c r="K133" s="43"/>
    </row>
    <row r="134" ht="12.75" customHeight="1" thickTop="1"/>
    <row r="135" ht="12.75" hidden="1"/>
    <row r="136" ht="12.75" hidden="1"/>
  </sheetData>
  <sheetProtection/>
  <mergeCells count="42">
    <mergeCell ref="C33:D33"/>
    <mergeCell ref="E33:G33"/>
    <mergeCell ref="A72:A73"/>
    <mergeCell ref="A65:A66"/>
    <mergeCell ref="A67:A68"/>
    <mergeCell ref="A62:A64"/>
    <mergeCell ref="A47:A48"/>
    <mergeCell ref="A88:A90"/>
    <mergeCell ref="A91:A92"/>
    <mergeCell ref="A37:A39"/>
    <mergeCell ref="A40:A41"/>
    <mergeCell ref="A124:A125"/>
    <mergeCell ref="A119:A120"/>
    <mergeCell ref="A114:A116"/>
    <mergeCell ref="A117:A118"/>
    <mergeCell ref="B1:L1"/>
    <mergeCell ref="A19:A20"/>
    <mergeCell ref="A9:A11"/>
    <mergeCell ref="A14:A15"/>
    <mergeCell ref="A12:A13"/>
    <mergeCell ref="A2:L2"/>
    <mergeCell ref="A3:K3"/>
    <mergeCell ref="J58:K58"/>
    <mergeCell ref="A93:A94"/>
    <mergeCell ref="A98:A99"/>
    <mergeCell ref="C4:K4"/>
    <mergeCell ref="C5:D5"/>
    <mergeCell ref="E5:G5"/>
    <mergeCell ref="H5:I5"/>
    <mergeCell ref="J5:K5"/>
    <mergeCell ref="C32:G32"/>
    <mergeCell ref="A42:A43"/>
    <mergeCell ref="C109:D109"/>
    <mergeCell ref="C57:K57"/>
    <mergeCell ref="C84:D84"/>
    <mergeCell ref="C83:D83"/>
    <mergeCell ref="E83:I83"/>
    <mergeCell ref="E84:G84"/>
    <mergeCell ref="H84:I84"/>
    <mergeCell ref="C58:D58"/>
    <mergeCell ref="E58:G58"/>
    <mergeCell ref="H58:I5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37">
      <selection activeCell="D51" sqref="D51"/>
    </sheetView>
  </sheetViews>
  <sheetFormatPr defaultColWidth="8.00390625" defaultRowHeight="12.75"/>
  <cols>
    <col min="1" max="1" width="8.00390625" style="2" customWidth="1"/>
    <col min="2" max="2" width="78.421875" style="2" customWidth="1"/>
    <col min="3" max="3" width="11.57421875" style="2" customWidth="1"/>
    <col min="4" max="4" width="11.28125" style="2" customWidth="1"/>
    <col min="5" max="5" width="11.421875" style="2" customWidth="1"/>
    <col min="6" max="6" width="13.8515625" style="2" customWidth="1"/>
    <col min="7" max="7" width="11.421875" style="2" customWidth="1"/>
    <col min="8" max="16384" width="8.00390625" style="2" customWidth="1"/>
  </cols>
  <sheetData>
    <row r="1" spans="2:3" ht="12.75">
      <c r="B1" s="713" t="s">
        <v>538</v>
      </c>
      <c r="C1" s="714"/>
    </row>
    <row r="2" spans="2:4" ht="12.75">
      <c r="B2" s="595" t="s">
        <v>439</v>
      </c>
      <c r="C2" s="595"/>
      <c r="D2" s="581" t="s">
        <v>286</v>
      </c>
    </row>
    <row r="3" spans="1:7" s="1" customFormat="1" ht="25.5">
      <c r="A3" s="574" t="s">
        <v>0</v>
      </c>
      <c r="B3" s="575" t="s">
        <v>1</v>
      </c>
      <c r="C3" s="576" t="s">
        <v>418</v>
      </c>
      <c r="D3" s="577" t="s">
        <v>484</v>
      </c>
      <c r="E3" s="2"/>
      <c r="F3" s="2"/>
      <c r="G3" s="2"/>
    </row>
    <row r="4" spans="1:4" s="14" customFormat="1" ht="12.75">
      <c r="A4" s="416" t="s">
        <v>2</v>
      </c>
      <c r="B4" s="408" t="s">
        <v>3</v>
      </c>
      <c r="C4" s="415">
        <f>C6+C5</f>
        <v>1020595</v>
      </c>
      <c r="D4" s="415">
        <f>D6+D5</f>
        <v>1020595</v>
      </c>
    </row>
    <row r="5" spans="1:4" ht="12.75">
      <c r="A5" s="3"/>
      <c r="B5" s="3" t="s">
        <v>5</v>
      </c>
      <c r="C5" s="6">
        <v>61443</v>
      </c>
      <c r="D5" s="6">
        <v>61443</v>
      </c>
    </row>
    <row r="6" spans="1:4" ht="12.75">
      <c r="A6" s="3"/>
      <c r="B6" s="5" t="s">
        <v>6</v>
      </c>
      <c r="C6" s="8">
        <f>C7+C14+C18</f>
        <v>959152</v>
      </c>
      <c r="D6" s="8">
        <f>D7+D14+D18</f>
        <v>959152</v>
      </c>
    </row>
    <row r="7" spans="1:4" ht="12.75">
      <c r="A7" s="3"/>
      <c r="B7" s="5" t="s">
        <v>7</v>
      </c>
      <c r="C7" s="8">
        <f>C8+C9+C10+C11+C12+C13</f>
        <v>506100</v>
      </c>
      <c r="D7" s="8">
        <f>D8+D9+D10+D11+D12+D13</f>
        <v>506100</v>
      </c>
    </row>
    <row r="8" spans="1:4" ht="12.75">
      <c r="A8" s="3"/>
      <c r="B8" s="5" t="s">
        <v>8</v>
      </c>
      <c r="C8" s="7">
        <v>97000</v>
      </c>
      <c r="D8" s="7">
        <v>97000</v>
      </c>
    </row>
    <row r="9" spans="1:4" ht="12.75">
      <c r="A9" s="3"/>
      <c r="B9" s="5" t="s">
        <v>9</v>
      </c>
      <c r="C9" s="7">
        <v>38000</v>
      </c>
      <c r="D9" s="7">
        <v>38000</v>
      </c>
    </row>
    <row r="10" spans="1:4" ht="12.75">
      <c r="A10" s="3"/>
      <c r="B10" s="5" t="s">
        <v>10</v>
      </c>
      <c r="C10" s="7">
        <v>100</v>
      </c>
      <c r="D10" s="7">
        <v>100</v>
      </c>
    </row>
    <row r="11" spans="1:4" ht="12.75">
      <c r="A11" s="3"/>
      <c r="B11" s="5" t="s">
        <v>284</v>
      </c>
      <c r="C11" s="7">
        <v>367500</v>
      </c>
      <c r="D11" s="7">
        <v>367500</v>
      </c>
    </row>
    <row r="12" spans="1:4" ht="12.75">
      <c r="A12" s="3"/>
      <c r="B12" s="5" t="s">
        <v>285</v>
      </c>
      <c r="C12" s="7">
        <v>1500</v>
      </c>
      <c r="D12" s="7">
        <v>1500</v>
      </c>
    </row>
    <row r="13" spans="1:4" ht="12.75">
      <c r="A13" s="3"/>
      <c r="B13" s="5" t="s">
        <v>415</v>
      </c>
      <c r="C13" s="7">
        <v>2000</v>
      </c>
      <c r="D13" s="7">
        <v>2000</v>
      </c>
    </row>
    <row r="14" spans="1:4" ht="12.75">
      <c r="A14" s="3"/>
      <c r="B14" s="5" t="s">
        <v>12</v>
      </c>
      <c r="C14" s="8">
        <f>C15+C16+C17</f>
        <v>443552</v>
      </c>
      <c r="D14" s="8">
        <f>D15+D16+D17</f>
        <v>443552</v>
      </c>
    </row>
    <row r="15" spans="1:4" ht="12.75">
      <c r="A15" s="3"/>
      <c r="B15" s="5" t="s">
        <v>13</v>
      </c>
      <c r="C15" s="7">
        <v>94695</v>
      </c>
      <c r="D15" s="7">
        <v>94695</v>
      </c>
    </row>
    <row r="16" spans="1:4" ht="12.75">
      <c r="A16" s="3"/>
      <c r="B16" s="5" t="s">
        <v>14</v>
      </c>
      <c r="C16" s="7">
        <v>263857</v>
      </c>
      <c r="D16" s="7">
        <v>263857</v>
      </c>
    </row>
    <row r="17" spans="1:4" ht="12.75">
      <c r="A17" s="3"/>
      <c r="B17" s="5" t="s">
        <v>15</v>
      </c>
      <c r="C17" s="7">
        <v>85000</v>
      </c>
      <c r="D17" s="7">
        <v>85000</v>
      </c>
    </row>
    <row r="18" spans="1:4" ht="12.75">
      <c r="A18" s="3"/>
      <c r="B18" s="5" t="s">
        <v>16</v>
      </c>
      <c r="C18" s="8">
        <f>C19+C20+C21</f>
        <v>9500</v>
      </c>
      <c r="D18" s="8">
        <f>D19+D20+D21</f>
        <v>9500</v>
      </c>
    </row>
    <row r="19" spans="1:4" ht="12.75">
      <c r="A19" s="3"/>
      <c r="B19" s="5" t="s">
        <v>17</v>
      </c>
      <c r="C19" s="7">
        <v>3000</v>
      </c>
      <c r="D19" s="7">
        <v>3000</v>
      </c>
    </row>
    <row r="20" spans="1:4" ht="12.75">
      <c r="A20" s="3"/>
      <c r="B20" s="5" t="s">
        <v>18</v>
      </c>
      <c r="C20" s="7">
        <v>5000</v>
      </c>
      <c r="D20" s="7">
        <v>5000</v>
      </c>
    </row>
    <row r="21" spans="1:4" ht="12.75">
      <c r="A21" s="3"/>
      <c r="B21" s="5" t="s">
        <v>19</v>
      </c>
      <c r="C21" s="7">
        <v>1500</v>
      </c>
      <c r="D21" s="7">
        <v>1500</v>
      </c>
    </row>
    <row r="22" spans="1:4" s="14" customFormat="1" ht="12.75">
      <c r="A22" s="416" t="s">
        <v>20</v>
      </c>
      <c r="B22" s="414" t="s">
        <v>21</v>
      </c>
      <c r="C22" s="415">
        <f>C23</f>
        <v>1014957</v>
      </c>
      <c r="D22" s="415">
        <f>D23</f>
        <v>1090113</v>
      </c>
    </row>
    <row r="23" spans="1:4" ht="12.75">
      <c r="A23" s="3"/>
      <c r="B23" s="5" t="s">
        <v>22</v>
      </c>
      <c r="C23" s="8">
        <f>C24+C25+C26+C27+C28+C29+C30</f>
        <v>1014957</v>
      </c>
      <c r="D23" s="8">
        <f>D24+D25+D26+D27+D28+D29+D30</f>
        <v>1090113</v>
      </c>
    </row>
    <row r="24" spans="1:4" ht="12.75">
      <c r="A24" s="3"/>
      <c r="B24" s="5" t="s">
        <v>23</v>
      </c>
      <c r="C24" s="7">
        <v>794616</v>
      </c>
      <c r="D24" s="7">
        <v>794616</v>
      </c>
    </row>
    <row r="25" spans="1:4" ht="12.75">
      <c r="A25" s="3"/>
      <c r="B25" s="5" t="s">
        <v>518</v>
      </c>
      <c r="C25" s="7">
        <v>30634</v>
      </c>
      <c r="D25" s="7">
        <v>41050</v>
      </c>
    </row>
    <row r="26" spans="1:4" ht="12.75">
      <c r="A26" s="3"/>
      <c r="B26" s="5" t="s">
        <v>24</v>
      </c>
      <c r="C26" s="7">
        <v>183536</v>
      </c>
      <c r="D26" s="7">
        <v>183536</v>
      </c>
    </row>
    <row r="27" spans="1:4" ht="12.75">
      <c r="A27" s="3"/>
      <c r="B27" s="5" t="s">
        <v>498</v>
      </c>
      <c r="C27" s="5">
        <v>103</v>
      </c>
      <c r="D27" s="5">
        <v>103</v>
      </c>
    </row>
    <row r="28" spans="1:4" ht="12.75">
      <c r="A28" s="3"/>
      <c r="B28" s="5" t="s">
        <v>497</v>
      </c>
      <c r="C28" s="7">
        <v>6068</v>
      </c>
      <c r="D28" s="7">
        <v>6068</v>
      </c>
    </row>
    <row r="29" spans="1:4" ht="12.75">
      <c r="A29" s="3"/>
      <c r="B29" s="5" t="s">
        <v>529</v>
      </c>
      <c r="C29" s="7"/>
      <c r="D29" s="7">
        <v>12289</v>
      </c>
    </row>
    <row r="30" spans="1:4" ht="12.75">
      <c r="A30" s="3"/>
      <c r="B30" s="5" t="s">
        <v>530</v>
      </c>
      <c r="C30" s="7"/>
      <c r="D30" s="7">
        <v>52451</v>
      </c>
    </row>
    <row r="31" spans="1:4" s="14" customFormat="1" ht="12.75">
      <c r="A31" s="416" t="s">
        <v>25</v>
      </c>
      <c r="B31" s="414" t="s">
        <v>26</v>
      </c>
      <c r="C31" s="415">
        <f>C32+C33+C34</f>
        <v>391102</v>
      </c>
      <c r="D31" s="415">
        <f>D32+D33+D34</f>
        <v>391102</v>
      </c>
    </row>
    <row r="32" spans="1:4" ht="12.75">
      <c r="A32" s="3"/>
      <c r="B32" s="5" t="s">
        <v>28</v>
      </c>
      <c r="C32" s="8">
        <v>220000</v>
      </c>
      <c r="D32" s="8">
        <v>220000</v>
      </c>
    </row>
    <row r="33" spans="1:4" ht="12.75">
      <c r="A33" s="3"/>
      <c r="B33" s="5" t="s">
        <v>29</v>
      </c>
      <c r="C33" s="7">
        <v>103102</v>
      </c>
      <c r="D33" s="7">
        <v>78102</v>
      </c>
    </row>
    <row r="34" spans="1:4" ht="12.75">
      <c r="A34" s="3"/>
      <c r="B34" s="5" t="s">
        <v>30</v>
      </c>
      <c r="C34" s="7">
        <v>68000</v>
      </c>
      <c r="D34" s="7">
        <v>93000</v>
      </c>
    </row>
    <row r="35" spans="1:4" s="14" customFormat="1" ht="12.75">
      <c r="A35" s="416" t="s">
        <v>31</v>
      </c>
      <c r="B35" s="414" t="s">
        <v>32</v>
      </c>
      <c r="C35" s="415">
        <f>C36+C39</f>
        <v>2174707</v>
      </c>
      <c r="D35" s="415">
        <f>D36+D39</f>
        <v>2182683</v>
      </c>
    </row>
    <row r="36" spans="1:4" ht="12.75">
      <c r="A36" s="3"/>
      <c r="B36" s="5" t="s">
        <v>237</v>
      </c>
      <c r="C36" s="8">
        <f>C37+C38</f>
        <v>171121</v>
      </c>
      <c r="D36" s="8">
        <f>D37+D38</f>
        <v>179097</v>
      </c>
    </row>
    <row r="37" spans="1:4" ht="12.75">
      <c r="A37" s="3"/>
      <c r="B37" s="5" t="s">
        <v>34</v>
      </c>
      <c r="C37" s="8"/>
      <c r="D37" s="8"/>
    </row>
    <row r="38" spans="1:4" ht="12.75">
      <c r="A38" s="3"/>
      <c r="B38" s="5" t="s">
        <v>35</v>
      </c>
      <c r="C38" s="8">
        <v>171121</v>
      </c>
      <c r="D38" s="8">
        <v>179097</v>
      </c>
    </row>
    <row r="39" spans="1:4" ht="12.75">
      <c r="A39" s="3"/>
      <c r="B39" s="5" t="s">
        <v>238</v>
      </c>
      <c r="C39" s="8">
        <f>C40+C41</f>
        <v>2003586</v>
      </c>
      <c r="D39" s="8">
        <f>D40+D41</f>
        <v>2003586</v>
      </c>
    </row>
    <row r="40" spans="1:4" ht="12.75">
      <c r="A40" s="3"/>
      <c r="B40" s="5" t="s">
        <v>37</v>
      </c>
      <c r="C40" s="8">
        <v>0</v>
      </c>
      <c r="D40" s="8">
        <v>0</v>
      </c>
    </row>
    <row r="41" spans="1:4" ht="12.75">
      <c r="A41" s="3"/>
      <c r="B41" s="5" t="s">
        <v>38</v>
      </c>
      <c r="C41" s="8">
        <v>2003586</v>
      </c>
      <c r="D41" s="8">
        <v>2003586</v>
      </c>
    </row>
    <row r="42" spans="1:4" s="14" customFormat="1" ht="12.75">
      <c r="A42" s="416" t="s">
        <v>39</v>
      </c>
      <c r="B42" s="414" t="s">
        <v>40</v>
      </c>
      <c r="C42" s="415">
        <f>C44+C43</f>
        <v>11536</v>
      </c>
      <c r="D42" s="415">
        <f>D44+D43</f>
        <v>18536</v>
      </c>
    </row>
    <row r="43" spans="1:4" ht="12.75">
      <c r="A43" s="3"/>
      <c r="B43" s="5" t="s">
        <v>239</v>
      </c>
      <c r="C43" s="8"/>
      <c r="D43" s="8">
        <v>7000</v>
      </c>
    </row>
    <row r="44" spans="1:4" ht="12.75">
      <c r="A44" s="3"/>
      <c r="B44" s="5" t="s">
        <v>240</v>
      </c>
      <c r="C44" s="8">
        <v>11536</v>
      </c>
      <c r="D44" s="8">
        <v>11536</v>
      </c>
    </row>
    <row r="45" spans="1:4" s="14" customFormat="1" ht="12.75">
      <c r="A45" s="416" t="s">
        <v>43</v>
      </c>
      <c r="B45" s="414" t="s">
        <v>99</v>
      </c>
      <c r="C45" s="415">
        <f>C46+C47</f>
        <v>7000</v>
      </c>
      <c r="D45" s="415">
        <f>D46+D47</f>
        <v>7000</v>
      </c>
    </row>
    <row r="46" spans="1:4" ht="12.75">
      <c r="A46" s="3"/>
      <c r="B46" s="5" t="s">
        <v>389</v>
      </c>
      <c r="C46" s="8">
        <v>2000</v>
      </c>
      <c r="D46" s="8">
        <v>2000</v>
      </c>
    </row>
    <row r="47" spans="1:4" ht="12.75">
      <c r="A47" s="3"/>
      <c r="B47" s="5" t="s">
        <v>390</v>
      </c>
      <c r="C47" s="8">
        <v>5000</v>
      </c>
      <c r="D47" s="8">
        <v>5000</v>
      </c>
    </row>
    <row r="48" spans="1:4" s="10" customFormat="1" ht="28.5" customHeight="1">
      <c r="A48" s="691" t="s">
        <v>47</v>
      </c>
      <c r="B48" s="692"/>
      <c r="C48" s="9">
        <f>C4+C22+C31+C35+C42+C45</f>
        <v>4619897</v>
      </c>
      <c r="D48" s="9">
        <f>D4+D22+D31+D35+D42+D45</f>
        <v>4710029</v>
      </c>
    </row>
    <row r="49" spans="1:4" ht="12.75">
      <c r="A49" s="3" t="s">
        <v>48</v>
      </c>
      <c r="B49" s="693" t="s">
        <v>49</v>
      </c>
      <c r="C49" s="694"/>
      <c r="D49" s="487"/>
    </row>
    <row r="50" spans="1:4" ht="12.75">
      <c r="A50" s="3"/>
      <c r="B50" s="3" t="s">
        <v>50</v>
      </c>
      <c r="C50" s="11">
        <v>354000</v>
      </c>
      <c r="D50" s="11">
        <v>301549</v>
      </c>
    </row>
    <row r="51" spans="1:4" ht="12.75">
      <c r="A51" s="3"/>
      <c r="B51" s="4" t="s">
        <v>51</v>
      </c>
      <c r="C51" s="5"/>
      <c r="D51" s="5"/>
    </row>
    <row r="52" spans="1:4" s="14" customFormat="1" ht="28.5" customHeight="1">
      <c r="A52" s="691" t="s">
        <v>52</v>
      </c>
      <c r="B52" s="692"/>
      <c r="C52" s="12">
        <f>C50+C51</f>
        <v>354000</v>
      </c>
      <c r="D52" s="12">
        <f>D50+D51</f>
        <v>301549</v>
      </c>
    </row>
    <row r="53" spans="1:4" ht="12.75">
      <c r="A53" s="3" t="s">
        <v>53</v>
      </c>
      <c r="B53" s="693" t="s">
        <v>54</v>
      </c>
      <c r="C53" s="694"/>
      <c r="D53" s="487"/>
    </row>
    <row r="54" spans="1:4" ht="12.75">
      <c r="A54" s="3"/>
      <c r="B54" s="3" t="s">
        <v>241</v>
      </c>
      <c r="C54" s="6"/>
      <c r="D54" s="6"/>
    </row>
    <row r="55" spans="1:4" ht="12.75">
      <c r="A55" s="3"/>
      <c r="B55" s="3" t="s">
        <v>242</v>
      </c>
      <c r="C55" s="6">
        <v>431672</v>
      </c>
      <c r="D55" s="6">
        <v>431672</v>
      </c>
    </row>
    <row r="56" spans="1:4" s="14" customFormat="1" ht="28.5" customHeight="1">
      <c r="A56" s="691" t="s">
        <v>57</v>
      </c>
      <c r="B56" s="695"/>
      <c r="C56" s="15">
        <f>C54+C55</f>
        <v>431672</v>
      </c>
      <c r="D56" s="15">
        <f>D54+D55</f>
        <v>431672</v>
      </c>
    </row>
    <row r="57" spans="1:4" ht="12.75">
      <c r="A57" s="683" t="s">
        <v>58</v>
      </c>
      <c r="B57" s="684"/>
      <c r="C57" s="16">
        <f>SUM(C48+C52+C56)</f>
        <v>5405569</v>
      </c>
      <c r="D57" s="16">
        <f>SUM(D48+D52+D56)</f>
        <v>5443250</v>
      </c>
    </row>
    <row r="59" spans="1:3" s="1" customFormat="1" ht="48.75" customHeight="1">
      <c r="A59" s="690"/>
      <c r="B59" s="690"/>
      <c r="C59" s="690"/>
    </row>
  </sheetData>
  <sheetProtection/>
  <mergeCells count="9">
    <mergeCell ref="B1:C1"/>
    <mergeCell ref="B2:C2"/>
    <mergeCell ref="A48:B48"/>
    <mergeCell ref="B49:C49"/>
    <mergeCell ref="A59:C59"/>
    <mergeCell ref="A52:B52"/>
    <mergeCell ref="B53:C53"/>
    <mergeCell ref="A56:B56"/>
    <mergeCell ref="A57:B57"/>
  </mergeCells>
  <printOptions/>
  <pageMargins left="0.7480314960629921" right="0.7480314960629921" top="1.1023622047244095" bottom="0.984251968503937" header="0.5118110236220472" footer="0.5118110236220472"/>
  <pageSetup fitToHeight="1" fitToWidth="1" horizontalDpi="300" verticalDpi="300" orientation="portrait" paperSize="9" scale="80" r:id="rId1"/>
  <headerFooter alignWithMargins="0">
    <oddHeader>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F102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63.421875" style="0" customWidth="1"/>
    <col min="2" max="2" width="16.28125" style="0" customWidth="1"/>
    <col min="3" max="3" width="14.8515625" style="0" customWidth="1"/>
  </cols>
  <sheetData>
    <row r="1" spans="1:2" ht="12.75">
      <c r="A1" s="713" t="s">
        <v>539</v>
      </c>
      <c r="B1" s="714"/>
    </row>
    <row r="2" spans="1:3" ht="13.5" thickBot="1">
      <c r="A2" s="595" t="s">
        <v>441</v>
      </c>
      <c r="B2" s="595"/>
      <c r="C2" s="579" t="s">
        <v>286</v>
      </c>
    </row>
    <row r="3" spans="1:3" ht="31.5" customHeight="1" thickTop="1">
      <c r="A3" s="731" t="s">
        <v>60</v>
      </c>
      <c r="B3" s="596" t="s">
        <v>419</v>
      </c>
      <c r="C3" s="493" t="s">
        <v>512</v>
      </c>
    </row>
    <row r="4" spans="1:3" ht="0.75" customHeight="1" hidden="1" thickBot="1">
      <c r="A4" s="732"/>
      <c r="B4" s="730"/>
      <c r="C4" s="492"/>
    </row>
    <row r="5" spans="1:3" ht="15" customHeight="1">
      <c r="A5" s="644" t="s">
        <v>360</v>
      </c>
      <c r="B5" s="645"/>
      <c r="C5" s="492">
        <v>598</v>
      </c>
    </row>
    <row r="6" spans="1:3" ht="12" customHeight="1">
      <c r="A6" s="467" t="s">
        <v>156</v>
      </c>
      <c r="B6" s="488">
        <f>SUM(B8:B21)-B10</f>
        <v>565072</v>
      </c>
      <c r="C6" s="529">
        <f>SUM(C8:C21)-C10</f>
        <v>575986</v>
      </c>
    </row>
    <row r="7" spans="1:3" ht="11.25" customHeight="1">
      <c r="A7" s="468" t="s">
        <v>157</v>
      </c>
      <c r="B7" s="489"/>
      <c r="C7" s="492"/>
    </row>
    <row r="8" spans="1:3" ht="15" customHeight="1">
      <c r="A8" s="469" t="s">
        <v>170</v>
      </c>
      <c r="B8" s="490">
        <v>45000</v>
      </c>
      <c r="C8" s="560">
        <v>47614</v>
      </c>
    </row>
    <row r="9" spans="1:3" ht="15" customHeight="1">
      <c r="A9" s="469" t="s">
        <v>171</v>
      </c>
      <c r="B9" s="490">
        <v>96000</v>
      </c>
      <c r="C9" s="560">
        <v>96000</v>
      </c>
    </row>
    <row r="10" spans="1:3" ht="15" customHeight="1">
      <c r="A10" s="469" t="s">
        <v>172</v>
      </c>
      <c r="B10" s="490">
        <v>70000</v>
      </c>
      <c r="C10" s="560">
        <v>70000</v>
      </c>
    </row>
    <row r="11" spans="1:3" ht="15" customHeight="1">
      <c r="A11" s="469" t="s">
        <v>175</v>
      </c>
      <c r="B11" s="490">
        <v>24000</v>
      </c>
      <c r="C11" s="560">
        <v>24000</v>
      </c>
    </row>
    <row r="12" spans="1:3" ht="15.75" customHeight="1">
      <c r="A12" s="469" t="s">
        <v>179</v>
      </c>
      <c r="B12" s="490">
        <v>20000</v>
      </c>
      <c r="C12" s="560">
        <v>20000</v>
      </c>
    </row>
    <row r="13" spans="1:3" ht="15" customHeight="1">
      <c r="A13" s="469" t="s">
        <v>184</v>
      </c>
      <c r="B13" s="490">
        <v>44820</v>
      </c>
      <c r="C13" s="560">
        <v>44820</v>
      </c>
    </row>
    <row r="14" spans="1:3" ht="15" customHeight="1">
      <c r="A14" s="469" t="s">
        <v>185</v>
      </c>
      <c r="B14" s="490">
        <v>22649</v>
      </c>
      <c r="C14" s="560">
        <v>22649</v>
      </c>
    </row>
    <row r="15" spans="1:3" ht="15" customHeight="1">
      <c r="A15" s="470" t="s">
        <v>186</v>
      </c>
      <c r="B15" s="490">
        <v>175000</v>
      </c>
      <c r="C15" s="560">
        <v>175000</v>
      </c>
    </row>
    <row r="16" spans="1:3" ht="15" customHeight="1">
      <c r="A16" s="470" t="s">
        <v>187</v>
      </c>
      <c r="B16" s="490"/>
      <c r="C16" s="560">
        <v>90</v>
      </c>
    </row>
    <row r="17" spans="1:3" ht="15" customHeight="1">
      <c r="A17" s="470" t="s">
        <v>188</v>
      </c>
      <c r="B17" s="490"/>
      <c r="C17" s="560">
        <v>4050</v>
      </c>
    </row>
    <row r="18" spans="1:3" ht="12.75" customHeight="1">
      <c r="A18" s="470" t="s">
        <v>189</v>
      </c>
      <c r="B18" s="490">
        <v>65000</v>
      </c>
      <c r="C18" s="560">
        <v>65000</v>
      </c>
    </row>
    <row r="19" spans="1:5" ht="12.75" customHeight="1">
      <c r="A19" s="562" t="s">
        <v>178</v>
      </c>
      <c r="B19" s="490">
        <v>66103</v>
      </c>
      <c r="C19" s="560">
        <v>66103</v>
      </c>
      <c r="E19" s="209"/>
    </row>
    <row r="20" spans="1:3" ht="12.75" customHeight="1">
      <c r="A20" s="470" t="s">
        <v>181</v>
      </c>
      <c r="B20" s="490">
        <v>1500</v>
      </c>
      <c r="C20" s="560">
        <v>2670</v>
      </c>
    </row>
    <row r="21" spans="1:3" ht="12.75" customHeight="1">
      <c r="A21" s="470" t="s">
        <v>493</v>
      </c>
      <c r="B21" s="490">
        <v>5000</v>
      </c>
      <c r="C21" s="560">
        <v>7990</v>
      </c>
    </row>
    <row r="22" spans="1:3" ht="15" customHeight="1">
      <c r="A22" s="471" t="s">
        <v>192</v>
      </c>
      <c r="B22" s="489">
        <f>B25+B33+B34+B35+B36+B37+B38+B41+B42+B43+B32</f>
        <v>94337</v>
      </c>
      <c r="C22" s="530">
        <f>C25+C33+C34+C35+C36+C37+C38+C41+C42+C43+C32+C39+C40</f>
        <v>122953</v>
      </c>
    </row>
    <row r="23" spans="1:3" ht="15" customHeight="1">
      <c r="A23" s="472" t="s">
        <v>193</v>
      </c>
      <c r="B23" s="489"/>
      <c r="C23" s="492"/>
    </row>
    <row r="24" spans="1:3" ht="15" customHeight="1" hidden="1">
      <c r="A24" s="468"/>
      <c r="B24" s="489"/>
      <c r="C24" s="492"/>
    </row>
    <row r="25" spans="1:3" ht="15" customHeight="1">
      <c r="A25" s="473" t="s">
        <v>194</v>
      </c>
      <c r="B25" s="489">
        <f>B26+B27+B28+B29</f>
        <v>2000</v>
      </c>
      <c r="C25" s="530">
        <f>C26+C27+C28+C29+C30+C31</f>
        <v>2120</v>
      </c>
    </row>
    <row r="26" spans="1:3" ht="15" customHeight="1">
      <c r="A26" s="470" t="s">
        <v>195</v>
      </c>
      <c r="B26" s="490">
        <v>200</v>
      </c>
      <c r="C26" s="560">
        <v>200</v>
      </c>
    </row>
    <row r="27" spans="1:3" ht="15" customHeight="1">
      <c r="A27" s="470" t="s">
        <v>196</v>
      </c>
      <c r="B27" s="490">
        <v>100</v>
      </c>
      <c r="C27" s="560">
        <v>100</v>
      </c>
    </row>
    <row r="28" spans="1:6" ht="15" customHeight="1">
      <c r="A28" s="470" t="s">
        <v>197</v>
      </c>
      <c r="B28" s="490">
        <v>1500</v>
      </c>
      <c r="C28" s="560">
        <v>1500</v>
      </c>
      <c r="F28" s="18"/>
    </row>
    <row r="29" spans="1:3" ht="15" customHeight="1">
      <c r="A29" s="470" t="s">
        <v>198</v>
      </c>
      <c r="B29" s="490">
        <v>200</v>
      </c>
      <c r="C29" s="560">
        <v>200</v>
      </c>
    </row>
    <row r="30" spans="1:3" ht="15" customHeight="1">
      <c r="A30" s="470" t="s">
        <v>524</v>
      </c>
      <c r="B30" s="490"/>
      <c r="C30" s="560">
        <v>20</v>
      </c>
    </row>
    <row r="31" spans="1:3" ht="15" customHeight="1">
      <c r="A31" s="470" t="s">
        <v>525</v>
      </c>
      <c r="B31" s="490"/>
      <c r="C31" s="560">
        <v>100</v>
      </c>
    </row>
    <row r="32" spans="1:3" ht="15" customHeight="1">
      <c r="A32" s="470" t="s">
        <v>416</v>
      </c>
      <c r="B32" s="490">
        <v>1000</v>
      </c>
      <c r="C32" s="560">
        <v>1000</v>
      </c>
    </row>
    <row r="33" spans="1:3" ht="15" customHeight="1">
      <c r="A33" s="470" t="s">
        <v>199</v>
      </c>
      <c r="B33" s="490">
        <v>5000</v>
      </c>
      <c r="C33" s="560">
        <v>5000</v>
      </c>
    </row>
    <row r="34" spans="1:3" ht="15" customHeight="1">
      <c r="A34" s="470" t="s">
        <v>200</v>
      </c>
      <c r="B34" s="490">
        <v>1500</v>
      </c>
      <c r="C34" s="560">
        <v>1500</v>
      </c>
    </row>
    <row r="35" spans="1:3" ht="15" customHeight="1">
      <c r="A35" s="470" t="s">
        <v>201</v>
      </c>
      <c r="B35" s="490">
        <v>1500</v>
      </c>
      <c r="C35" s="560">
        <v>1500</v>
      </c>
    </row>
    <row r="36" spans="1:3" ht="15" customHeight="1">
      <c r="A36" s="470" t="s">
        <v>202</v>
      </c>
      <c r="B36" s="490">
        <v>272</v>
      </c>
      <c r="C36" s="560">
        <v>492</v>
      </c>
    </row>
    <row r="37" spans="1:3" ht="15" customHeight="1">
      <c r="A37" s="470" t="s">
        <v>203</v>
      </c>
      <c r="B37" s="490">
        <v>60</v>
      </c>
      <c r="C37" s="560">
        <v>60</v>
      </c>
    </row>
    <row r="38" spans="1:3" ht="15" customHeight="1">
      <c r="A38" s="470" t="s">
        <v>204</v>
      </c>
      <c r="B38" s="490">
        <v>2500</v>
      </c>
      <c r="C38" s="560">
        <v>2500</v>
      </c>
    </row>
    <row r="39" spans="1:3" ht="15" customHeight="1">
      <c r="A39" s="470" t="s">
        <v>527</v>
      </c>
      <c r="B39" s="490"/>
      <c r="C39" s="560">
        <v>360</v>
      </c>
    </row>
    <row r="40" spans="1:3" ht="15" customHeight="1">
      <c r="A40" s="470" t="s">
        <v>528</v>
      </c>
      <c r="B40" s="490"/>
      <c r="C40" s="560">
        <v>150</v>
      </c>
    </row>
    <row r="41" spans="1:3" ht="15" customHeight="1">
      <c r="A41" s="470" t="s">
        <v>526</v>
      </c>
      <c r="B41" s="490">
        <v>56500</v>
      </c>
      <c r="C41" s="560">
        <v>83736</v>
      </c>
    </row>
    <row r="42" spans="1:3" ht="15" customHeight="1">
      <c r="A42" s="470" t="s">
        <v>205</v>
      </c>
      <c r="B42" s="490">
        <v>1970</v>
      </c>
      <c r="C42" s="560">
        <v>1940</v>
      </c>
    </row>
    <row r="43" spans="1:3" ht="15" customHeight="1">
      <c r="A43" s="473" t="s">
        <v>206</v>
      </c>
      <c r="B43" s="484">
        <f>B44+B46+B47+B48+B49+B50+B51+B52+B53+B54+B55+B56</f>
        <v>22035</v>
      </c>
      <c r="C43" s="364">
        <f>C44+C46+C47+C48+C49+C50+C51+C52+C53+C54+C55+C56</f>
        <v>22595</v>
      </c>
    </row>
    <row r="44" spans="1:3" ht="15" customHeight="1">
      <c r="A44" s="468" t="s">
        <v>207</v>
      </c>
      <c r="B44" s="490">
        <v>4500</v>
      </c>
      <c r="C44" s="560">
        <v>4500</v>
      </c>
    </row>
    <row r="45" spans="1:3" ht="15" customHeight="1">
      <c r="A45" s="468" t="s">
        <v>236</v>
      </c>
      <c r="B45" s="490"/>
      <c r="C45" s="560"/>
    </row>
    <row r="46" spans="1:3" ht="15" customHeight="1">
      <c r="A46" s="470" t="s">
        <v>208</v>
      </c>
      <c r="B46" s="490">
        <v>4500</v>
      </c>
      <c r="C46" s="560">
        <v>4500</v>
      </c>
    </row>
    <row r="47" spans="1:3" ht="15" customHeight="1">
      <c r="A47" s="470" t="s">
        <v>209</v>
      </c>
      <c r="B47" s="490">
        <v>10000</v>
      </c>
      <c r="C47" s="560">
        <v>10360</v>
      </c>
    </row>
    <row r="48" spans="1:3" ht="15" customHeight="1">
      <c r="A48" s="470" t="s">
        <v>210</v>
      </c>
      <c r="B48" s="490">
        <v>1100</v>
      </c>
      <c r="C48" s="560">
        <v>1100</v>
      </c>
    </row>
    <row r="49" spans="1:3" ht="15" customHeight="1">
      <c r="A49" s="470" t="s">
        <v>211</v>
      </c>
      <c r="B49" s="490">
        <v>15</v>
      </c>
      <c r="C49" s="560">
        <v>15</v>
      </c>
    </row>
    <row r="50" spans="1:3" ht="15" customHeight="1">
      <c r="A50" s="470" t="s">
        <v>212</v>
      </c>
      <c r="B50" s="490">
        <v>70</v>
      </c>
      <c r="C50" s="560">
        <v>70</v>
      </c>
    </row>
    <row r="51" spans="1:3" ht="15" customHeight="1">
      <c r="A51" s="468" t="s">
        <v>213</v>
      </c>
      <c r="B51" s="490">
        <v>100</v>
      </c>
      <c r="C51" s="560">
        <v>100</v>
      </c>
    </row>
    <row r="52" spans="1:3" ht="15" customHeight="1">
      <c r="A52" s="468" t="s">
        <v>214</v>
      </c>
      <c r="B52" s="490">
        <v>150</v>
      </c>
      <c r="C52" s="560">
        <v>350</v>
      </c>
    </row>
    <row r="53" spans="1:3" ht="15" customHeight="1">
      <c r="A53" s="468" t="s">
        <v>215</v>
      </c>
      <c r="B53" s="490">
        <v>100</v>
      </c>
      <c r="C53" s="560">
        <v>100</v>
      </c>
    </row>
    <row r="54" spans="1:3" ht="15" customHeight="1">
      <c r="A54" s="468" t="s">
        <v>216</v>
      </c>
      <c r="B54" s="490">
        <v>100</v>
      </c>
      <c r="C54" s="560">
        <v>100</v>
      </c>
    </row>
    <row r="55" spans="1:3" ht="15" customHeight="1">
      <c r="A55" s="468" t="s">
        <v>217</v>
      </c>
      <c r="B55" s="490">
        <v>1300</v>
      </c>
      <c r="C55" s="560">
        <v>1300</v>
      </c>
    </row>
    <row r="56" spans="1:3" ht="15" customHeight="1">
      <c r="A56" s="468" t="s">
        <v>218</v>
      </c>
      <c r="B56" s="490">
        <v>100</v>
      </c>
      <c r="C56" s="560">
        <v>100</v>
      </c>
    </row>
    <row r="57" spans="1:3" ht="15" customHeight="1">
      <c r="A57" s="471" t="s">
        <v>219</v>
      </c>
      <c r="B57" s="488">
        <f>SUM(B58:B75)</f>
        <v>131450</v>
      </c>
      <c r="C57" s="529">
        <f>SUM(C58:C75)</f>
        <v>131450</v>
      </c>
    </row>
    <row r="58" spans="1:3" ht="15" customHeight="1">
      <c r="A58" s="470" t="s">
        <v>391</v>
      </c>
      <c r="B58" s="490">
        <v>55000</v>
      </c>
      <c r="C58" s="560">
        <v>55000</v>
      </c>
    </row>
    <row r="59" spans="1:3" ht="15" customHeight="1">
      <c r="A59" s="470" t="s">
        <v>392</v>
      </c>
      <c r="B59" s="490">
        <v>17600</v>
      </c>
      <c r="C59" s="560">
        <v>17600</v>
      </c>
    </row>
    <row r="60" spans="1:3" ht="15" customHeight="1">
      <c r="A60" s="470" t="s">
        <v>220</v>
      </c>
      <c r="B60" s="490">
        <v>5000</v>
      </c>
      <c r="C60" s="560">
        <v>5000</v>
      </c>
    </row>
    <row r="61" spans="1:3" ht="15" customHeight="1">
      <c r="A61" s="470" t="s">
        <v>221</v>
      </c>
      <c r="B61" s="490">
        <v>200</v>
      </c>
      <c r="C61" s="560">
        <v>200</v>
      </c>
    </row>
    <row r="62" spans="1:3" ht="15" customHeight="1">
      <c r="A62" s="470" t="s">
        <v>222</v>
      </c>
      <c r="B62" s="490">
        <v>6000</v>
      </c>
      <c r="C62" s="560">
        <v>6000</v>
      </c>
    </row>
    <row r="63" spans="1:3" ht="15" customHeight="1">
      <c r="A63" s="470" t="s">
        <v>223</v>
      </c>
      <c r="B63" s="490">
        <v>2500</v>
      </c>
      <c r="C63" s="560">
        <v>2500</v>
      </c>
    </row>
    <row r="64" spans="1:3" ht="15" customHeight="1">
      <c r="A64" s="470" t="s">
        <v>224</v>
      </c>
      <c r="B64" s="490">
        <v>600</v>
      </c>
      <c r="C64" s="560">
        <v>600</v>
      </c>
    </row>
    <row r="65" spans="1:3" ht="15" customHeight="1">
      <c r="A65" s="470" t="s">
        <v>225</v>
      </c>
      <c r="B65" s="490">
        <v>1850</v>
      </c>
      <c r="C65" s="560">
        <v>1850</v>
      </c>
    </row>
    <row r="66" spans="1:3" ht="15" customHeight="1">
      <c r="A66" s="470" t="s">
        <v>226</v>
      </c>
      <c r="B66" s="490">
        <v>2500</v>
      </c>
      <c r="C66" s="560">
        <v>2500</v>
      </c>
    </row>
    <row r="67" spans="1:3" ht="15" customHeight="1">
      <c r="A67" s="470" t="s">
        <v>227</v>
      </c>
      <c r="B67" s="490">
        <v>1000</v>
      </c>
      <c r="C67" s="560">
        <v>1000</v>
      </c>
    </row>
    <row r="68" spans="1:3" ht="15" customHeight="1">
      <c r="A68" s="470" t="s">
        <v>228</v>
      </c>
      <c r="B68" s="490">
        <v>6500</v>
      </c>
      <c r="C68" s="560">
        <v>6500</v>
      </c>
    </row>
    <row r="69" spans="1:3" ht="15" customHeight="1">
      <c r="A69" s="470" t="s">
        <v>229</v>
      </c>
      <c r="B69" s="490">
        <v>13000</v>
      </c>
      <c r="C69" s="560">
        <v>13000</v>
      </c>
    </row>
    <row r="70" spans="1:3" ht="15" customHeight="1">
      <c r="A70" s="470" t="s">
        <v>230</v>
      </c>
      <c r="B70" s="490">
        <v>1500</v>
      </c>
      <c r="C70" s="560">
        <v>1500</v>
      </c>
    </row>
    <row r="71" spans="1:3" ht="15" customHeight="1">
      <c r="A71" s="470" t="s">
        <v>231</v>
      </c>
      <c r="B71" s="490">
        <v>10000</v>
      </c>
      <c r="C71" s="560">
        <v>10000</v>
      </c>
    </row>
    <row r="72" spans="1:3" ht="15" customHeight="1">
      <c r="A72" s="470" t="s">
        <v>232</v>
      </c>
      <c r="B72" s="490">
        <v>6000</v>
      </c>
      <c r="C72" s="560">
        <v>6000</v>
      </c>
    </row>
    <row r="73" spans="1:3" ht="15" customHeight="1">
      <c r="A73" s="470" t="s">
        <v>233</v>
      </c>
      <c r="B73" s="490">
        <v>300</v>
      </c>
      <c r="C73" s="560">
        <v>300</v>
      </c>
    </row>
    <row r="74" spans="1:3" ht="15" customHeight="1">
      <c r="A74" s="470" t="s">
        <v>234</v>
      </c>
      <c r="B74" s="490">
        <v>400</v>
      </c>
      <c r="C74" s="560">
        <v>400</v>
      </c>
    </row>
    <row r="75" spans="1:3" ht="15" customHeight="1">
      <c r="A75" s="470" t="s">
        <v>235</v>
      </c>
      <c r="B75" s="490">
        <v>1500</v>
      </c>
      <c r="C75" s="560">
        <v>1500</v>
      </c>
    </row>
    <row r="76" spans="1:3" ht="15" customHeight="1">
      <c r="A76" s="474" t="s">
        <v>465</v>
      </c>
      <c r="B76" s="484">
        <f>B77+B78</f>
        <v>2192597</v>
      </c>
      <c r="C76" s="364">
        <f>C77+C78</f>
        <v>2192597</v>
      </c>
    </row>
    <row r="77" spans="1:3" ht="15" customHeight="1">
      <c r="A77" s="468" t="s">
        <v>77</v>
      </c>
      <c r="B77" s="485">
        <f>'6. P.H. beruházás'!C17+'6. P.H. beruházás'!C28+'6. P.H. beruházás'!C54</f>
        <v>2065401</v>
      </c>
      <c r="C77" s="431">
        <f>'6. P.H. beruházás'!D17+'6. P.H. beruházás'!D28+'6. P.H. beruházás'!D54</f>
        <v>2065401</v>
      </c>
    </row>
    <row r="78" spans="1:3" ht="15" customHeight="1">
      <c r="A78" s="468" t="s">
        <v>78</v>
      </c>
      <c r="B78" s="485">
        <f>'7.  felújítás'!C14</f>
        <v>127196</v>
      </c>
      <c r="C78" s="431">
        <f>'7.  felújítás'!D14</f>
        <v>127196</v>
      </c>
    </row>
    <row r="79" spans="1:3" ht="12.75">
      <c r="A79" s="475" t="s">
        <v>289</v>
      </c>
      <c r="B79" s="484">
        <v>500</v>
      </c>
      <c r="C79" s="364">
        <f>'11.sz. melléklet ált. és céltar'!E8</f>
        <v>500</v>
      </c>
    </row>
    <row r="80" spans="1:3" ht="12.75">
      <c r="A80" s="475" t="s">
        <v>368</v>
      </c>
      <c r="B80" s="484">
        <v>352297</v>
      </c>
      <c r="C80" s="364">
        <f>'11.sz. melléklet ált. és céltar'!E9</f>
        <v>268334</v>
      </c>
    </row>
    <row r="81" spans="1:3" ht="12.75">
      <c r="A81" s="567" t="s">
        <v>448</v>
      </c>
      <c r="B81" s="484">
        <v>500</v>
      </c>
      <c r="C81" s="364">
        <v>500</v>
      </c>
    </row>
    <row r="82" spans="1:3" ht="12.75">
      <c r="A82" s="336" t="s">
        <v>146</v>
      </c>
      <c r="B82" s="484"/>
      <c r="C82" s="364">
        <v>32000</v>
      </c>
    </row>
    <row r="83" spans="1:3" ht="12.75">
      <c r="A83" s="476" t="s">
        <v>437</v>
      </c>
      <c r="B83" s="484">
        <v>4261</v>
      </c>
      <c r="C83" s="364">
        <v>4261</v>
      </c>
    </row>
    <row r="84" spans="1:3" ht="12.75">
      <c r="A84" s="477" t="s">
        <v>466</v>
      </c>
      <c r="B84" s="484">
        <v>54856</v>
      </c>
      <c r="C84" s="364">
        <v>54856</v>
      </c>
    </row>
    <row r="85" spans="1:3" ht="12.75">
      <c r="A85" s="477" t="s">
        <v>469</v>
      </c>
      <c r="B85" s="484">
        <v>160101</v>
      </c>
      <c r="C85" s="364">
        <v>160101</v>
      </c>
    </row>
    <row r="86" spans="1:3" ht="12.75">
      <c r="A86" s="477" t="s">
        <v>467</v>
      </c>
      <c r="B86" s="484">
        <v>1500</v>
      </c>
      <c r="C86" s="364">
        <v>1500</v>
      </c>
    </row>
    <row r="87" spans="1:3" ht="13.5" thickBot="1">
      <c r="A87" s="478" t="s">
        <v>468</v>
      </c>
      <c r="B87" s="491">
        <v>1500</v>
      </c>
      <c r="C87" s="561">
        <v>1500</v>
      </c>
    </row>
    <row r="88" spans="1:3" ht="14.25" thickBot="1" thickTop="1">
      <c r="A88" s="480" t="s">
        <v>148</v>
      </c>
      <c r="B88" s="584">
        <f>B6+B22+B57+B76+B79+B80+B83+B84+B85+B86+B87+B81</f>
        <v>3558971</v>
      </c>
      <c r="C88" s="583">
        <f>C6+C22+C57+C76+C79+C80+C81+C83+C84+C85+C86+C87+C82+C5</f>
        <v>3547136</v>
      </c>
    </row>
    <row r="89" spans="1:5" ht="13.5" thickTop="1">
      <c r="A89" s="76"/>
      <c r="B89" s="76"/>
      <c r="E89" s="18"/>
    </row>
    <row r="90" spans="1:2" ht="12.75">
      <c r="A90" s="76"/>
      <c r="B90" s="76"/>
    </row>
    <row r="91" spans="1:2" ht="12.75">
      <c r="A91" s="76"/>
      <c r="B91" s="76"/>
    </row>
    <row r="92" spans="1:2" ht="12.75">
      <c r="A92" s="76"/>
      <c r="B92" s="77"/>
    </row>
    <row r="93" spans="1:2" ht="12.75">
      <c r="A93" s="76"/>
      <c r="B93" s="76"/>
    </row>
    <row r="94" spans="1:2" ht="12.75">
      <c r="A94" s="76"/>
      <c r="B94" s="76"/>
    </row>
    <row r="95" spans="1:2" ht="12.75">
      <c r="A95" s="76"/>
      <c r="B95" s="76"/>
    </row>
    <row r="96" spans="1:2" ht="12.75">
      <c r="A96" s="76"/>
      <c r="B96" s="76"/>
    </row>
    <row r="97" spans="1:2" ht="12.75">
      <c r="A97" s="76"/>
      <c r="B97" s="76"/>
    </row>
    <row r="98" spans="1:2" ht="12.75">
      <c r="A98" s="479"/>
      <c r="B98" s="76"/>
    </row>
    <row r="99" spans="1:2" ht="12.75">
      <c r="A99" s="76"/>
      <c r="B99" s="76"/>
    </row>
    <row r="100" spans="1:2" ht="12.75">
      <c r="A100" s="76"/>
      <c r="B100" s="76"/>
    </row>
    <row r="101" spans="1:2" ht="12.75">
      <c r="A101" s="76"/>
      <c r="B101" s="76"/>
    </row>
    <row r="102" spans="1:2" ht="12.75">
      <c r="A102" s="76"/>
      <c r="B102" s="76"/>
    </row>
  </sheetData>
  <sheetProtection/>
  <mergeCells count="4">
    <mergeCell ref="A1:B1"/>
    <mergeCell ref="A2:B2"/>
    <mergeCell ref="B3:B4"/>
    <mergeCell ref="A3:A4"/>
  </mergeCells>
  <printOptions/>
  <pageMargins left="0.1968503937007874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J76"/>
  <sheetViews>
    <sheetView zoomScale="120" zoomScaleNormal="120" zoomScalePageLayoutView="0" workbookViewId="0" topLeftCell="A1">
      <selection activeCell="H7" sqref="H7:J7"/>
    </sheetView>
  </sheetViews>
  <sheetFormatPr defaultColWidth="9.140625" defaultRowHeight="12.75"/>
  <cols>
    <col min="1" max="1" width="4.7109375" style="0" customWidth="1"/>
    <col min="2" max="2" width="35.7109375" style="0" customWidth="1"/>
    <col min="3" max="3" width="11.7109375" style="0" customWidth="1"/>
    <col min="4" max="4" width="10.421875" style="0" customWidth="1"/>
    <col min="5" max="5" width="8.57421875" style="0" customWidth="1"/>
    <col min="6" max="6" width="9.8515625" style="0" customWidth="1"/>
    <col min="7" max="7" width="10.8515625" style="188" customWidth="1"/>
    <col min="8" max="8" width="18.00390625" style="115" customWidth="1"/>
  </cols>
  <sheetData>
    <row r="1" spans="1:7" ht="16.5">
      <c r="A1" s="741" t="s">
        <v>540</v>
      </c>
      <c r="B1" s="741"/>
      <c r="C1" s="741"/>
      <c r="D1" s="741"/>
      <c r="E1" s="741"/>
      <c r="F1" s="741"/>
      <c r="G1" s="741"/>
    </row>
    <row r="2" spans="1:7" ht="16.5">
      <c r="A2" s="741" t="s">
        <v>443</v>
      </c>
      <c r="B2" s="741"/>
      <c r="C2" s="741"/>
      <c r="D2" s="741"/>
      <c r="E2" s="741"/>
      <c r="F2" s="741"/>
      <c r="G2" s="741"/>
    </row>
    <row r="3" spans="1:7" ht="17.25" thickBot="1">
      <c r="A3" s="742" t="s">
        <v>286</v>
      </c>
      <c r="B3" s="742"/>
      <c r="C3" s="742"/>
      <c r="D3" s="742"/>
      <c r="E3" s="742"/>
      <c r="F3" s="742"/>
      <c r="G3" s="742"/>
    </row>
    <row r="4" spans="1:7" ht="45" customHeight="1" thickBot="1">
      <c r="A4" s="116" t="s">
        <v>259</v>
      </c>
      <c r="B4" s="117" t="s">
        <v>260</v>
      </c>
      <c r="C4" s="117" t="s">
        <v>419</v>
      </c>
      <c r="D4" s="117" t="s">
        <v>486</v>
      </c>
      <c r="E4" s="117" t="s">
        <v>261</v>
      </c>
      <c r="F4" s="117" t="s">
        <v>262</v>
      </c>
      <c r="G4" s="118" t="s">
        <v>393</v>
      </c>
    </row>
    <row r="5" spans="1:7" ht="15" customHeight="1" thickBot="1">
      <c r="A5" s="36"/>
      <c r="B5" s="119"/>
      <c r="C5" s="119"/>
      <c r="D5" s="119"/>
      <c r="E5" s="119"/>
      <c r="F5" s="119"/>
      <c r="G5" s="120"/>
    </row>
    <row r="6" spans="1:7" ht="30" customHeight="1" thickBot="1">
      <c r="A6" s="121" t="s">
        <v>2</v>
      </c>
      <c r="B6" s="733" t="s">
        <v>263</v>
      </c>
      <c r="C6" s="733"/>
      <c r="D6" s="733"/>
      <c r="E6" s="733"/>
      <c r="F6" s="733"/>
      <c r="G6" s="738"/>
    </row>
    <row r="7" spans="1:10" ht="37.5" customHeight="1">
      <c r="A7" s="122" t="s">
        <v>62</v>
      </c>
      <c r="B7" s="123" t="s">
        <v>264</v>
      </c>
      <c r="C7" s="124">
        <v>480</v>
      </c>
      <c r="D7" s="124">
        <v>480</v>
      </c>
      <c r="E7" s="124">
        <v>480</v>
      </c>
      <c r="F7" s="124"/>
      <c r="G7" s="125" t="s">
        <v>394</v>
      </c>
      <c r="H7" s="736"/>
      <c r="I7" s="737"/>
      <c r="J7" s="737"/>
    </row>
    <row r="8" spans="1:10" ht="37.5" customHeight="1">
      <c r="A8" s="122" t="s">
        <v>75</v>
      </c>
      <c r="B8" s="123" t="s">
        <v>265</v>
      </c>
      <c r="C8" s="124">
        <v>80</v>
      </c>
      <c r="D8" s="124">
        <v>80</v>
      </c>
      <c r="E8" s="124">
        <v>80</v>
      </c>
      <c r="F8" s="124"/>
      <c r="G8" s="125" t="s">
        <v>394</v>
      </c>
      <c r="H8" s="127"/>
      <c r="I8" s="126"/>
      <c r="J8" s="126"/>
    </row>
    <row r="9" spans="1:10" ht="24.75" customHeight="1">
      <c r="A9" s="122" t="s">
        <v>102</v>
      </c>
      <c r="B9" s="123" t="s">
        <v>266</v>
      </c>
      <c r="C9" s="124">
        <v>2600</v>
      </c>
      <c r="D9" s="124">
        <v>2600</v>
      </c>
      <c r="E9" s="124">
        <v>2600</v>
      </c>
      <c r="F9" s="124"/>
      <c r="G9" s="125" t="s">
        <v>394</v>
      </c>
      <c r="H9" s="127"/>
      <c r="I9" s="126"/>
      <c r="J9" s="126"/>
    </row>
    <row r="10" spans="1:10" ht="24.75" customHeight="1">
      <c r="A10" s="122" t="s">
        <v>110</v>
      </c>
      <c r="B10" s="123" t="s">
        <v>267</v>
      </c>
      <c r="C10" s="124">
        <v>5250</v>
      </c>
      <c r="D10" s="124">
        <v>5250</v>
      </c>
      <c r="E10" s="124">
        <v>5250</v>
      </c>
      <c r="F10" s="124"/>
      <c r="G10" s="125" t="s">
        <v>394</v>
      </c>
      <c r="H10" s="127"/>
      <c r="I10" s="126"/>
      <c r="J10" s="126"/>
    </row>
    <row r="11" spans="1:10" ht="25.5">
      <c r="A11" s="122" t="s">
        <v>111</v>
      </c>
      <c r="B11" s="123" t="s">
        <v>268</v>
      </c>
      <c r="C11" s="124">
        <v>3700</v>
      </c>
      <c r="D11" s="124">
        <v>3700</v>
      </c>
      <c r="E11" s="124">
        <v>3700</v>
      </c>
      <c r="F11" s="124"/>
      <c r="G11" s="125" t="s">
        <v>394</v>
      </c>
      <c r="H11" s="127"/>
      <c r="I11" s="126"/>
      <c r="J11" s="126"/>
    </row>
    <row r="12" spans="1:10" ht="37.5" customHeight="1">
      <c r="A12" s="122" t="s">
        <v>112</v>
      </c>
      <c r="B12" s="123" t="s">
        <v>269</v>
      </c>
      <c r="C12" s="124">
        <v>3200</v>
      </c>
      <c r="D12" s="124">
        <v>3200</v>
      </c>
      <c r="E12" s="124">
        <v>3200</v>
      </c>
      <c r="F12" s="124"/>
      <c r="G12" s="125" t="s">
        <v>394</v>
      </c>
      <c r="H12" s="127"/>
      <c r="I12" s="126"/>
      <c r="J12" s="126"/>
    </row>
    <row r="13" spans="1:10" ht="64.5" customHeight="1">
      <c r="A13" s="122" t="s">
        <v>114</v>
      </c>
      <c r="B13" s="123" t="s">
        <v>270</v>
      </c>
      <c r="C13" s="124">
        <v>2200</v>
      </c>
      <c r="D13" s="124">
        <v>2200</v>
      </c>
      <c r="E13" s="124">
        <v>2200</v>
      </c>
      <c r="F13" s="124"/>
      <c r="G13" s="125" t="s">
        <v>394</v>
      </c>
      <c r="H13" s="127"/>
      <c r="I13" s="126"/>
      <c r="J13" s="126"/>
    </row>
    <row r="14" spans="1:10" ht="24.75" customHeight="1">
      <c r="A14" s="122" t="s">
        <v>118</v>
      </c>
      <c r="B14" s="123" t="s">
        <v>271</v>
      </c>
      <c r="C14" s="124">
        <v>350</v>
      </c>
      <c r="D14" s="124">
        <v>350</v>
      </c>
      <c r="E14" s="124">
        <v>350</v>
      </c>
      <c r="F14" s="124"/>
      <c r="G14" s="125" t="s">
        <v>394</v>
      </c>
      <c r="H14" s="127"/>
      <c r="I14" s="126"/>
      <c r="J14" s="126"/>
    </row>
    <row r="15" spans="1:7" ht="63.75">
      <c r="A15" s="122" t="s">
        <v>119</v>
      </c>
      <c r="B15" s="128" t="s">
        <v>395</v>
      </c>
      <c r="C15" s="129">
        <v>1044863</v>
      </c>
      <c r="D15" s="129">
        <v>1044863</v>
      </c>
      <c r="E15" s="129">
        <v>125911</v>
      </c>
      <c r="F15" s="129">
        <v>918952</v>
      </c>
      <c r="G15" s="130" t="s">
        <v>470</v>
      </c>
    </row>
    <row r="16" spans="1:7" ht="26.25" thickBot="1">
      <c r="A16" s="380"/>
      <c r="B16" s="553" t="s">
        <v>494</v>
      </c>
      <c r="C16" s="458">
        <v>6075</v>
      </c>
      <c r="D16" s="458">
        <v>6075</v>
      </c>
      <c r="E16" s="458">
        <v>6075</v>
      </c>
      <c r="F16" s="458"/>
      <c r="G16" s="554" t="s">
        <v>495</v>
      </c>
    </row>
    <row r="17" spans="1:7" ht="19.5" customHeight="1" thickBot="1">
      <c r="A17" s="131"/>
      <c r="B17" s="132" t="s">
        <v>124</v>
      </c>
      <c r="C17" s="133">
        <f>SUM(C7:C16)</f>
        <v>1068798</v>
      </c>
      <c r="D17" s="133">
        <f>SUM(D7:D16)</f>
        <v>1068798</v>
      </c>
      <c r="E17" s="133">
        <f>SUM(E7:E16)</f>
        <v>149846</v>
      </c>
      <c r="F17" s="133">
        <f>SUM(F7:F15)</f>
        <v>918952</v>
      </c>
      <c r="G17" s="134"/>
    </row>
    <row r="18" spans="1:7" ht="15" customHeight="1">
      <c r="A18" s="135"/>
      <c r="B18" s="77"/>
      <c r="C18" s="77"/>
      <c r="D18" s="77"/>
      <c r="E18" s="77"/>
      <c r="F18" s="77"/>
      <c r="G18" s="136"/>
    </row>
    <row r="19" spans="1:7" ht="15" customHeight="1">
      <c r="A19" s="135"/>
      <c r="B19" s="77"/>
      <c r="C19" s="137"/>
      <c r="D19" s="137"/>
      <c r="E19" s="77"/>
      <c r="F19" s="77"/>
      <c r="G19" s="136"/>
    </row>
    <row r="20" spans="1:7" ht="15" customHeight="1" thickBot="1">
      <c r="A20" s="138"/>
      <c r="B20" s="139"/>
      <c r="C20" s="140"/>
      <c r="D20" s="140"/>
      <c r="E20" s="140"/>
      <c r="F20" s="140"/>
      <c r="G20" s="582" t="s">
        <v>286</v>
      </c>
    </row>
    <row r="21" spans="1:8" s="144" customFormat="1" ht="45" customHeight="1" thickBot="1">
      <c r="A21" s="142" t="s">
        <v>259</v>
      </c>
      <c r="B21" s="143" t="s">
        <v>260</v>
      </c>
      <c r="C21" s="117" t="s">
        <v>419</v>
      </c>
      <c r="D21" s="117" t="s">
        <v>486</v>
      </c>
      <c r="E21" s="117" t="s">
        <v>272</v>
      </c>
      <c r="F21" s="117" t="s">
        <v>262</v>
      </c>
      <c r="G21" s="118" t="s">
        <v>393</v>
      </c>
      <c r="H21" s="115"/>
    </row>
    <row r="22" spans="1:7" ht="15" customHeight="1" thickBot="1">
      <c r="A22" s="145"/>
      <c r="B22" s="146"/>
      <c r="C22" s="146"/>
      <c r="D22" s="146"/>
      <c r="E22" s="146"/>
      <c r="F22" s="146"/>
      <c r="G22" s="120"/>
    </row>
    <row r="23" spans="1:7" ht="30" customHeight="1" thickBot="1">
      <c r="A23" s="147" t="s">
        <v>20</v>
      </c>
      <c r="B23" s="739" t="s">
        <v>273</v>
      </c>
      <c r="C23" s="739"/>
      <c r="D23" s="739"/>
      <c r="E23" s="739"/>
      <c r="F23" s="739"/>
      <c r="G23" s="740"/>
    </row>
    <row r="24" spans="1:7" ht="38.25">
      <c r="A24" s="148" t="s">
        <v>62</v>
      </c>
      <c r="B24" s="383" t="s">
        <v>396</v>
      </c>
      <c r="C24" s="31">
        <v>850</v>
      </c>
      <c r="D24" s="31">
        <v>850</v>
      </c>
      <c r="E24" s="384">
        <v>850</v>
      </c>
      <c r="F24" s="384"/>
      <c r="G24" s="149" t="s">
        <v>394</v>
      </c>
    </row>
    <row r="25" spans="1:7" ht="16.5">
      <c r="A25" s="380" t="s">
        <v>75</v>
      </c>
      <c r="B25" s="381" t="s">
        <v>420</v>
      </c>
      <c r="C25" s="174">
        <v>1800</v>
      </c>
      <c r="D25" s="174">
        <v>1800</v>
      </c>
      <c r="E25" s="174">
        <v>1800</v>
      </c>
      <c r="F25" s="174"/>
      <c r="G25" s="382" t="s">
        <v>394</v>
      </c>
    </row>
    <row r="26" spans="1:7" ht="89.25">
      <c r="A26" s="380" t="s">
        <v>102</v>
      </c>
      <c r="B26" s="385" t="s">
        <v>423</v>
      </c>
      <c r="C26" s="386">
        <v>241159</v>
      </c>
      <c r="D26" s="386">
        <v>241159</v>
      </c>
      <c r="E26" s="386">
        <v>4714</v>
      </c>
      <c r="F26" s="387">
        <v>236445</v>
      </c>
      <c r="G26" s="175" t="s">
        <v>471</v>
      </c>
    </row>
    <row r="27" spans="1:7" ht="17.25" thickBot="1">
      <c r="A27" s="380" t="s">
        <v>110</v>
      </c>
      <c r="B27" s="381" t="s">
        <v>481</v>
      </c>
      <c r="C27" s="481">
        <v>2000</v>
      </c>
      <c r="D27" s="481">
        <v>2000</v>
      </c>
      <c r="E27" s="481">
        <v>2000</v>
      </c>
      <c r="F27" s="482"/>
      <c r="G27" s="483" t="s">
        <v>394</v>
      </c>
    </row>
    <row r="28" spans="1:7" ht="19.5" customHeight="1" thickBot="1">
      <c r="A28" s="150"/>
      <c r="B28" s="151" t="s">
        <v>124</v>
      </c>
      <c r="C28" s="152">
        <f>SUM(C24:C27)</f>
        <v>245809</v>
      </c>
      <c r="D28" s="152">
        <f>SUM(D24:D27)</f>
        <v>245809</v>
      </c>
      <c r="E28" s="152">
        <f>SUM(E24:E27)</f>
        <v>9364</v>
      </c>
      <c r="F28" s="152">
        <f>SUM(F24:F27)</f>
        <v>236445</v>
      </c>
      <c r="G28" s="134"/>
    </row>
    <row r="29" spans="1:7" ht="15" customHeight="1">
      <c r="A29" s="153"/>
      <c r="B29" s="154"/>
      <c r="C29" s="155"/>
      <c r="D29" s="155"/>
      <c r="E29" s="156"/>
      <c r="F29" s="156"/>
      <c r="G29" s="157"/>
    </row>
    <row r="30" spans="1:7" ht="15" customHeight="1">
      <c r="A30" s="153"/>
      <c r="B30" s="154"/>
      <c r="C30" s="155"/>
      <c r="D30" s="155"/>
      <c r="E30" s="156"/>
      <c r="F30" s="156"/>
      <c r="G30" s="157"/>
    </row>
    <row r="31" spans="1:7" ht="15" customHeight="1">
      <c r="A31" s="153"/>
      <c r="B31" s="154"/>
      <c r="C31" s="155"/>
      <c r="D31" s="155"/>
      <c r="E31" s="156"/>
      <c r="F31" s="156"/>
      <c r="G31" s="157"/>
    </row>
    <row r="32" spans="1:7" ht="15" customHeight="1">
      <c r="A32" s="153"/>
      <c r="B32" s="154"/>
      <c r="C32" s="155"/>
      <c r="D32" s="155"/>
      <c r="E32" s="156"/>
      <c r="F32" s="156"/>
      <c r="G32" s="157"/>
    </row>
    <row r="33" spans="1:7" ht="15" customHeight="1">
      <c r="A33" s="153"/>
      <c r="B33" s="154"/>
      <c r="C33" s="155"/>
      <c r="D33" s="155"/>
      <c r="E33" s="156"/>
      <c r="F33" s="156"/>
      <c r="G33" s="157"/>
    </row>
    <row r="34" spans="1:7" ht="15" customHeight="1">
      <c r="A34" s="153"/>
      <c r="B34" s="154"/>
      <c r="C34" s="155"/>
      <c r="D34" s="155"/>
      <c r="E34" s="156"/>
      <c r="F34" s="156"/>
      <c r="G34" s="157"/>
    </row>
    <row r="35" spans="1:7" ht="15" customHeight="1">
      <c r="A35" s="153"/>
      <c r="B35" s="154"/>
      <c r="C35" s="155"/>
      <c r="D35" s="155"/>
      <c r="E35" s="156"/>
      <c r="F35" s="156"/>
      <c r="G35" s="157"/>
    </row>
    <row r="36" spans="1:7" ht="15" customHeight="1">
      <c r="A36" s="153"/>
      <c r="B36" s="154"/>
      <c r="C36" s="155"/>
      <c r="D36" s="155"/>
      <c r="E36" s="156"/>
      <c r="F36" s="156"/>
      <c r="G36" s="157"/>
    </row>
    <row r="37" spans="1:7" ht="15" customHeight="1">
      <c r="A37" s="153"/>
      <c r="B37" s="154"/>
      <c r="C37" s="155"/>
      <c r="D37" s="155"/>
      <c r="E37" s="156"/>
      <c r="F37" s="156"/>
      <c r="G37" s="157"/>
    </row>
    <row r="38" spans="1:7" ht="15" customHeight="1" thickBot="1">
      <c r="A38" s="158"/>
      <c r="B38" s="159"/>
      <c r="C38" s="160"/>
      <c r="D38" s="160"/>
      <c r="E38" s="160"/>
      <c r="F38" s="160"/>
      <c r="G38" s="582" t="s">
        <v>286</v>
      </c>
    </row>
    <row r="39" spans="1:8" s="144" customFormat="1" ht="45" customHeight="1" thickBot="1">
      <c r="A39" s="142" t="s">
        <v>259</v>
      </c>
      <c r="B39" s="143" t="s">
        <v>260</v>
      </c>
      <c r="C39" s="117" t="s">
        <v>419</v>
      </c>
      <c r="D39" s="117" t="s">
        <v>485</v>
      </c>
      <c r="E39" s="117" t="s">
        <v>272</v>
      </c>
      <c r="F39" s="117" t="s">
        <v>262</v>
      </c>
      <c r="G39" s="118" t="s">
        <v>393</v>
      </c>
      <c r="H39" s="115"/>
    </row>
    <row r="40" spans="1:7" ht="15" customHeight="1" thickBot="1">
      <c r="A40" s="161"/>
      <c r="B40" s="162"/>
      <c r="C40" s="163"/>
      <c r="D40" s="163"/>
      <c r="E40" s="163"/>
      <c r="F40" s="163"/>
      <c r="G40" s="120"/>
    </row>
    <row r="41" spans="1:7" ht="30" customHeight="1" thickBot="1">
      <c r="A41" s="121" t="s">
        <v>25</v>
      </c>
      <c r="B41" s="733" t="s">
        <v>274</v>
      </c>
      <c r="C41" s="734"/>
      <c r="D41" s="734"/>
      <c r="E41" s="734"/>
      <c r="F41" s="734"/>
      <c r="G41" s="735"/>
    </row>
    <row r="42" spans="1:8" s="168" customFormat="1" ht="37.5" customHeight="1">
      <c r="A42" s="148" t="s">
        <v>62</v>
      </c>
      <c r="B42" s="164" t="s">
        <v>421</v>
      </c>
      <c r="C42" s="165">
        <v>4900</v>
      </c>
      <c r="D42" s="165">
        <v>4900</v>
      </c>
      <c r="E42" s="165">
        <f>C42-F42</f>
        <v>0</v>
      </c>
      <c r="F42" s="166">
        <v>4900</v>
      </c>
      <c r="G42" s="125" t="s">
        <v>422</v>
      </c>
      <c r="H42" s="167"/>
    </row>
    <row r="43" spans="1:8" s="168" customFormat="1" ht="25.5">
      <c r="A43" s="148" t="s">
        <v>102</v>
      </c>
      <c r="B43" s="385" t="s">
        <v>276</v>
      </c>
      <c r="C43" s="386">
        <v>21290</v>
      </c>
      <c r="D43" s="386">
        <v>21290</v>
      </c>
      <c r="E43" s="386">
        <v>21290</v>
      </c>
      <c r="F43" s="387">
        <v>0</v>
      </c>
      <c r="G43" s="175" t="s">
        <v>394</v>
      </c>
      <c r="H43" s="167"/>
    </row>
    <row r="44" spans="1:8" s="168" customFormat="1" ht="25.5">
      <c r="A44" s="148" t="s">
        <v>110</v>
      </c>
      <c r="B44" s="128" t="s">
        <v>424</v>
      </c>
      <c r="C44" s="388">
        <v>8091</v>
      </c>
      <c r="D44" s="388">
        <v>8091</v>
      </c>
      <c r="E44" s="388">
        <f>C44-F44</f>
        <v>2023</v>
      </c>
      <c r="F44" s="389">
        <v>6068</v>
      </c>
      <c r="G44" s="390" t="s">
        <v>472</v>
      </c>
      <c r="H44" s="167"/>
    </row>
    <row r="45" spans="1:8" ht="15" customHeight="1">
      <c r="A45" s="148" t="s">
        <v>111</v>
      </c>
      <c r="B45" s="317" t="s">
        <v>397</v>
      </c>
      <c r="C45" s="170">
        <v>3000</v>
      </c>
      <c r="D45" s="170">
        <v>3000</v>
      </c>
      <c r="E45" s="170">
        <v>3000</v>
      </c>
      <c r="F45" s="171">
        <v>0</v>
      </c>
      <c r="G45" s="172" t="s">
        <v>394</v>
      </c>
      <c r="H45" s="173"/>
    </row>
    <row r="46" spans="1:7" ht="24" customHeight="1">
      <c r="A46" s="148" t="s">
        <v>112</v>
      </c>
      <c r="B46" s="391" t="s">
        <v>275</v>
      </c>
      <c r="C46" s="392">
        <v>1992</v>
      </c>
      <c r="D46" s="392">
        <v>1992</v>
      </c>
      <c r="E46" s="392">
        <v>1492</v>
      </c>
      <c r="F46" s="31">
        <v>500</v>
      </c>
      <c r="G46" s="169" t="s">
        <v>473</v>
      </c>
    </row>
    <row r="47" spans="1:8" ht="25.5">
      <c r="A47" s="148" t="s">
        <v>114</v>
      </c>
      <c r="B47" s="385" t="s">
        <v>425</v>
      </c>
      <c r="C47" s="393">
        <v>678380</v>
      </c>
      <c r="D47" s="393">
        <v>678380</v>
      </c>
      <c r="E47" s="393">
        <v>26510</v>
      </c>
      <c r="F47" s="394">
        <v>651870</v>
      </c>
      <c r="G47" s="175" t="s">
        <v>474</v>
      </c>
      <c r="H47" s="173"/>
    </row>
    <row r="48" spans="1:8" ht="16.5">
      <c r="A48" s="148" t="s">
        <v>118</v>
      </c>
      <c r="B48" s="395" t="s">
        <v>282</v>
      </c>
      <c r="C48" s="393">
        <v>2000</v>
      </c>
      <c r="D48" s="393">
        <v>2000</v>
      </c>
      <c r="E48" s="393">
        <v>2000</v>
      </c>
      <c r="F48" s="394">
        <v>0</v>
      </c>
      <c r="G48" s="175" t="s">
        <v>394</v>
      </c>
      <c r="H48" s="173"/>
    </row>
    <row r="49" spans="1:8" ht="24.75" customHeight="1">
      <c r="A49" s="455" t="s">
        <v>121</v>
      </c>
      <c r="B49" s="395" t="s">
        <v>398</v>
      </c>
      <c r="C49" s="393">
        <v>10160</v>
      </c>
      <c r="D49" s="393">
        <v>10160</v>
      </c>
      <c r="E49" s="393">
        <v>10160</v>
      </c>
      <c r="F49" s="394">
        <v>0</v>
      </c>
      <c r="G49" s="175" t="s">
        <v>394</v>
      </c>
      <c r="H49" s="173"/>
    </row>
    <row r="50" spans="1:8" ht="24.75" customHeight="1">
      <c r="A50" s="455" t="s">
        <v>122</v>
      </c>
      <c r="B50" s="395" t="s">
        <v>482</v>
      </c>
      <c r="C50" s="393">
        <v>2921</v>
      </c>
      <c r="D50" s="393">
        <v>2921</v>
      </c>
      <c r="E50" s="393">
        <v>2921</v>
      </c>
      <c r="F50" s="394"/>
      <c r="G50" s="175" t="s">
        <v>394</v>
      </c>
      <c r="H50" s="173"/>
    </row>
    <row r="51" spans="1:8" ht="24.75" customHeight="1">
      <c r="A51" s="455" t="s">
        <v>125</v>
      </c>
      <c r="B51" s="395" t="s">
        <v>426</v>
      </c>
      <c r="C51" s="393">
        <v>5060</v>
      </c>
      <c r="D51" s="393">
        <v>5060</v>
      </c>
      <c r="E51" s="393"/>
      <c r="F51" s="394">
        <v>5060</v>
      </c>
      <c r="G51" s="175" t="s">
        <v>475</v>
      </c>
      <c r="H51" s="173"/>
    </row>
    <row r="52" spans="1:8" ht="24.75" customHeight="1">
      <c r="A52" s="455" t="s">
        <v>277</v>
      </c>
      <c r="B52" s="395" t="s">
        <v>427</v>
      </c>
      <c r="C52" s="393">
        <v>12000</v>
      </c>
      <c r="D52" s="393">
        <v>12000</v>
      </c>
      <c r="E52" s="393">
        <v>600</v>
      </c>
      <c r="F52" s="394">
        <v>11400</v>
      </c>
      <c r="G52" s="175" t="s">
        <v>476</v>
      </c>
      <c r="H52" s="173"/>
    </row>
    <row r="53" spans="1:8" ht="24.75" customHeight="1" thickBot="1">
      <c r="A53" s="456" t="s">
        <v>278</v>
      </c>
      <c r="B53" s="457" t="s">
        <v>428</v>
      </c>
      <c r="C53" s="458">
        <v>1000</v>
      </c>
      <c r="D53" s="458">
        <v>1000</v>
      </c>
      <c r="E53" s="458">
        <v>1000</v>
      </c>
      <c r="F53" s="459"/>
      <c r="G53" s="175" t="s">
        <v>394</v>
      </c>
      <c r="H53" s="173"/>
    </row>
    <row r="54" spans="1:8" s="181" customFormat="1" ht="19.5" customHeight="1" thickBot="1">
      <c r="A54" s="176"/>
      <c r="B54" s="177" t="s">
        <v>124</v>
      </c>
      <c r="C54" s="178">
        <f>SUM(C42:C53)</f>
        <v>750794</v>
      </c>
      <c r="D54" s="178">
        <f>SUM(D42:D53)</f>
        <v>750794</v>
      </c>
      <c r="E54" s="178">
        <f>SUM(E42:E53)</f>
        <v>70996</v>
      </c>
      <c r="F54" s="178">
        <f>SUM(F42:F53)</f>
        <v>679798</v>
      </c>
      <c r="G54" s="179"/>
      <c r="H54" s="180"/>
    </row>
    <row r="55" spans="1:8" ht="16.5" customHeight="1">
      <c r="A55" s="153"/>
      <c r="B55" s="182"/>
      <c r="C55" s="183"/>
      <c r="D55" s="183"/>
      <c r="E55" s="183"/>
      <c r="F55" s="183"/>
      <c r="G55" s="157"/>
      <c r="H55" s="173"/>
    </row>
    <row r="56" spans="1:8" ht="16.5" customHeight="1">
      <c r="A56" s="153"/>
      <c r="B56" s="182"/>
      <c r="C56" s="183"/>
      <c r="D56" s="183"/>
      <c r="E56" s="183"/>
      <c r="F56" s="183"/>
      <c r="G56" s="157"/>
      <c r="H56" s="173"/>
    </row>
    <row r="57" spans="1:8" ht="12.75" customHeight="1">
      <c r="A57" s="153"/>
      <c r="B57" s="182"/>
      <c r="C57" s="156"/>
      <c r="D57" s="156"/>
      <c r="E57" s="156"/>
      <c r="G57" s="157"/>
      <c r="H57" s="173"/>
    </row>
    <row r="58" spans="3:8" ht="16.5">
      <c r="C58" s="18"/>
      <c r="D58" s="18"/>
      <c r="E58" s="18"/>
      <c r="F58" s="156"/>
      <c r="G58" s="157"/>
      <c r="H58" s="173"/>
    </row>
    <row r="59" spans="2:8" s="184" customFormat="1" ht="17.25" customHeight="1">
      <c r="B59" s="396"/>
      <c r="C59" s="397"/>
      <c r="D59" s="397"/>
      <c r="E59" s="397"/>
      <c r="F59" s="397"/>
      <c r="G59" s="185"/>
      <c r="H59" s="180"/>
    </row>
    <row r="60" spans="3:8" s="396" customFormat="1" ht="16.5">
      <c r="C60" s="397"/>
      <c r="D60" s="397"/>
      <c r="E60" s="397"/>
      <c r="F60" s="398"/>
      <c r="G60" s="399"/>
      <c r="H60" s="400"/>
    </row>
    <row r="61" spans="5:8" s="186" customFormat="1" ht="15.75" customHeight="1">
      <c r="E61" s="401"/>
      <c r="F61" s="187"/>
      <c r="G61" s="185"/>
      <c r="H61" s="115"/>
    </row>
    <row r="62" spans="3:8" s="402" customFormat="1" ht="15.75" customHeight="1">
      <c r="C62" s="403"/>
      <c r="D62" s="403"/>
      <c r="E62" s="403"/>
      <c r="F62" s="403"/>
      <c r="G62" s="404"/>
      <c r="H62" s="405"/>
    </row>
    <row r="63" spans="6:7" ht="15" customHeight="1">
      <c r="F63" s="160"/>
      <c r="G63" s="141"/>
    </row>
    <row r="64" spans="5:8" ht="16.5">
      <c r="E64" s="18"/>
      <c r="H64" s="173"/>
    </row>
    <row r="65" spans="5:8" ht="16.5">
      <c r="E65" s="18"/>
      <c r="H65" s="173"/>
    </row>
    <row r="66" ht="16.5">
      <c r="E66" s="18"/>
    </row>
    <row r="67" ht="15" customHeight="1">
      <c r="E67" s="18"/>
    </row>
    <row r="68" ht="15" customHeight="1"/>
    <row r="69" ht="15" customHeight="1"/>
    <row r="70" ht="15" customHeight="1"/>
    <row r="71" ht="15" customHeight="1"/>
    <row r="72" ht="15" customHeight="1"/>
    <row r="73" ht="30" customHeight="1"/>
    <row r="74" ht="15" customHeight="1">
      <c r="F74" s="18"/>
    </row>
    <row r="75" ht="15" customHeight="1">
      <c r="F75" s="18"/>
    </row>
    <row r="76" ht="15" customHeight="1">
      <c r="F76" s="189"/>
    </row>
    <row r="77" ht="15" customHeight="1"/>
    <row r="78" ht="15.75" customHeight="1"/>
    <row r="79" ht="15" customHeight="1"/>
    <row r="80" ht="15" customHeight="1"/>
    <row r="81" ht="15" customHeight="1"/>
    <row r="82" ht="15" customHeight="1"/>
    <row r="83" ht="30" customHeight="1"/>
    <row r="84" ht="15" customHeight="1"/>
    <row r="85" ht="15" customHeight="1"/>
    <row r="86" ht="15" customHeight="1"/>
    <row r="87" ht="40.5" customHeight="1"/>
    <row r="88" ht="15" customHeight="1"/>
    <row r="89" ht="41.2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21" customHeight="1"/>
    <row r="97" ht="15" customHeight="1"/>
    <row r="98" ht="13.5" customHeight="1"/>
    <row r="99" ht="12.75" customHeight="1"/>
    <row r="100" ht="15.75" customHeight="1"/>
    <row r="101" ht="40.5" customHeight="1"/>
    <row r="102" ht="15" customHeight="1"/>
    <row r="103" ht="41.2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30" customHeight="1"/>
    <row r="120" ht="30" customHeight="1"/>
    <row r="121" ht="30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</sheetData>
  <sheetProtection/>
  <mergeCells count="7">
    <mergeCell ref="A1:G1"/>
    <mergeCell ref="A2:G2"/>
    <mergeCell ref="A3:G3"/>
    <mergeCell ref="B41:G41"/>
    <mergeCell ref="H7:J7"/>
    <mergeCell ref="B6:G6"/>
    <mergeCell ref="B23:G23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scale="89" r:id="rId1"/>
  <headerFooter alignWithMargins="0">
    <oddHeader>&amp;C&amp;P.oldal</oddHeader>
  </headerFooter>
  <rowBreaks count="2" manualBreakCount="2">
    <brk id="56" max="255" man="1"/>
    <brk id="7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K33"/>
  <sheetViews>
    <sheetView zoomScale="120" zoomScaleNormal="120" zoomScalePageLayoutView="0" workbookViewId="0" topLeftCell="A1">
      <selection activeCell="B6" sqref="B6:G6"/>
    </sheetView>
  </sheetViews>
  <sheetFormatPr defaultColWidth="9.140625" defaultRowHeight="12.75"/>
  <cols>
    <col min="1" max="1" width="4.7109375" style="0" customWidth="1"/>
    <col min="2" max="2" width="36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10.421875" style="0" customWidth="1"/>
    <col min="7" max="7" width="11.57421875" style="0" customWidth="1"/>
    <col min="8" max="8" width="9.140625" style="115" customWidth="1"/>
  </cols>
  <sheetData>
    <row r="1" spans="1:7" ht="12" customHeight="1">
      <c r="A1" s="741" t="s">
        <v>541</v>
      </c>
      <c r="B1" s="741"/>
      <c r="C1" s="741"/>
      <c r="D1" s="741"/>
      <c r="E1" s="741"/>
      <c r="F1" s="741"/>
      <c r="G1" s="741"/>
    </row>
    <row r="2" spans="1:7" ht="12" customHeight="1">
      <c r="A2" s="741" t="s">
        <v>443</v>
      </c>
      <c r="B2" s="741"/>
      <c r="C2" s="741"/>
      <c r="D2" s="741"/>
      <c r="E2" s="741"/>
      <c r="F2" s="741"/>
      <c r="G2" s="741"/>
    </row>
    <row r="3" spans="1:7" ht="12" customHeight="1" thickBot="1">
      <c r="A3" s="742" t="s">
        <v>286</v>
      </c>
      <c r="B3" s="742"/>
      <c r="C3" s="742"/>
      <c r="D3" s="742"/>
      <c r="E3" s="742"/>
      <c r="F3" s="742"/>
      <c r="G3" s="742"/>
    </row>
    <row r="4" spans="1:8" s="144" customFormat="1" ht="45" customHeight="1" thickBot="1">
      <c r="A4" s="142" t="s">
        <v>259</v>
      </c>
      <c r="B4" s="143" t="s">
        <v>260</v>
      </c>
      <c r="C4" s="117" t="s">
        <v>419</v>
      </c>
      <c r="D4" s="117" t="s">
        <v>487</v>
      </c>
      <c r="E4" s="117" t="s">
        <v>272</v>
      </c>
      <c r="F4" s="117" t="s">
        <v>262</v>
      </c>
      <c r="G4" s="118" t="s">
        <v>393</v>
      </c>
      <c r="H4" s="115"/>
    </row>
    <row r="5" spans="1:7" ht="15" customHeight="1" thickBot="1">
      <c r="A5" s="190"/>
      <c r="B5" s="191"/>
      <c r="C5" s="191"/>
      <c r="D5" s="191"/>
      <c r="E5" s="191"/>
      <c r="F5" s="191"/>
      <c r="G5" s="120"/>
    </row>
    <row r="6" spans="1:7" ht="30" customHeight="1" thickBot="1">
      <c r="A6" s="121" t="s">
        <v>279</v>
      </c>
      <c r="B6" s="745" t="s">
        <v>280</v>
      </c>
      <c r="C6" s="745"/>
      <c r="D6" s="745"/>
      <c r="E6" s="745"/>
      <c r="F6" s="745"/>
      <c r="G6" s="746"/>
    </row>
    <row r="7" spans="1:7" ht="24.75" customHeight="1">
      <c r="A7" s="192" t="s">
        <v>62</v>
      </c>
      <c r="B7" s="395" t="s">
        <v>281</v>
      </c>
      <c r="C7" s="406">
        <v>13980</v>
      </c>
      <c r="D7" s="406">
        <v>13980</v>
      </c>
      <c r="E7" s="406">
        <f>C7-F7</f>
        <v>6990</v>
      </c>
      <c r="F7" s="406">
        <v>6990</v>
      </c>
      <c r="G7" s="747" t="s">
        <v>477</v>
      </c>
    </row>
    <row r="8" spans="1:7" ht="24.75" customHeight="1">
      <c r="A8" s="192" t="s">
        <v>75</v>
      </c>
      <c r="B8" s="395" t="s">
        <v>399</v>
      </c>
      <c r="C8" s="406">
        <v>17500</v>
      </c>
      <c r="D8" s="406">
        <v>17500</v>
      </c>
      <c r="E8" s="406">
        <f>C8-F8</f>
        <v>8750</v>
      </c>
      <c r="F8" s="406">
        <v>8750</v>
      </c>
      <c r="G8" s="748"/>
    </row>
    <row r="9" spans="1:11" ht="15" customHeight="1">
      <c r="A9" s="192" t="s">
        <v>102</v>
      </c>
      <c r="B9" s="376" t="s">
        <v>283</v>
      </c>
      <c r="C9" s="377">
        <v>30000</v>
      </c>
      <c r="D9" s="377">
        <v>30000</v>
      </c>
      <c r="E9" s="377">
        <v>6000</v>
      </c>
      <c r="F9" s="407">
        <v>24000</v>
      </c>
      <c r="G9" s="193" t="s">
        <v>478</v>
      </c>
      <c r="H9" s="743"/>
      <c r="I9" s="744"/>
      <c r="J9" s="744"/>
      <c r="K9" s="744"/>
    </row>
    <row r="10" spans="1:11" ht="24.75" customHeight="1">
      <c r="A10" s="192" t="s">
        <v>110</v>
      </c>
      <c r="B10" s="376" t="s">
        <v>434</v>
      </c>
      <c r="C10" s="377">
        <v>2100</v>
      </c>
      <c r="D10" s="377">
        <v>2100</v>
      </c>
      <c r="E10" s="377">
        <v>2100</v>
      </c>
      <c r="F10" s="407"/>
      <c r="G10" s="193" t="s">
        <v>394</v>
      </c>
      <c r="H10" s="379"/>
      <c r="I10" s="194"/>
      <c r="J10" s="194"/>
      <c r="K10" s="194"/>
    </row>
    <row r="11" spans="1:11" ht="15" customHeight="1">
      <c r="A11" s="192" t="s">
        <v>111</v>
      </c>
      <c r="B11" s="376" t="s">
        <v>429</v>
      </c>
      <c r="C11" s="377">
        <v>20000</v>
      </c>
      <c r="D11" s="377">
        <v>20000</v>
      </c>
      <c r="E11" s="377">
        <v>20000</v>
      </c>
      <c r="F11" s="407">
        <v>0</v>
      </c>
      <c r="G11" s="193" t="s">
        <v>394</v>
      </c>
      <c r="H11" s="379"/>
      <c r="I11" s="194"/>
      <c r="J11" s="194"/>
      <c r="K11" s="194"/>
    </row>
    <row r="12" spans="1:11" ht="15" customHeight="1">
      <c r="A12" s="361" t="s">
        <v>430</v>
      </c>
      <c r="B12" s="555" t="s">
        <v>409</v>
      </c>
      <c r="C12" s="556">
        <v>42316</v>
      </c>
      <c r="D12" s="556">
        <v>42316</v>
      </c>
      <c r="E12" s="556">
        <v>42316</v>
      </c>
      <c r="F12" s="557"/>
      <c r="G12" s="558" t="s">
        <v>394</v>
      </c>
      <c r="H12" s="379"/>
      <c r="I12" s="194"/>
      <c r="J12" s="194"/>
      <c r="K12" s="194"/>
    </row>
    <row r="13" spans="1:11" ht="28.5" customHeight="1" thickBot="1">
      <c r="A13" s="559" t="s">
        <v>114</v>
      </c>
      <c r="B13" s="451" t="s">
        <v>496</v>
      </c>
      <c r="C13" s="452">
        <v>1300</v>
      </c>
      <c r="D13" s="452">
        <v>1300</v>
      </c>
      <c r="E13" s="452">
        <v>1300</v>
      </c>
      <c r="F13" s="453"/>
      <c r="G13" s="454" t="s">
        <v>394</v>
      </c>
      <c r="H13" s="379"/>
      <c r="I13" s="194"/>
      <c r="J13" s="194"/>
      <c r="K13" s="194"/>
    </row>
    <row r="14" spans="1:10" s="198" customFormat="1" ht="19.5" customHeight="1" thickBot="1">
      <c r="A14" s="195"/>
      <c r="B14" s="177" t="s">
        <v>124</v>
      </c>
      <c r="C14" s="178">
        <f>SUM(C7:C13)</f>
        <v>127196</v>
      </c>
      <c r="D14" s="178">
        <f>SUM(D7:D13)</f>
        <v>127196</v>
      </c>
      <c r="E14" s="178">
        <f>SUM(E7:E13)</f>
        <v>87456</v>
      </c>
      <c r="F14" s="178">
        <f>SUM(F7:F12)</f>
        <v>39740</v>
      </c>
      <c r="G14" s="196"/>
      <c r="H14" s="197"/>
      <c r="J14" s="199"/>
    </row>
    <row r="15" spans="1:10" ht="16.5">
      <c r="A15" s="153"/>
      <c r="J15" s="199"/>
    </row>
    <row r="16" spans="1:10" ht="16.5">
      <c r="A16" s="153"/>
      <c r="C16" s="189"/>
      <c r="D16" s="189"/>
      <c r="J16" s="199"/>
    </row>
    <row r="18" spans="1:10" ht="16.5">
      <c r="A18" s="153"/>
      <c r="B18" s="182"/>
      <c r="C18" s="183"/>
      <c r="D18" s="183"/>
      <c r="E18" s="183"/>
      <c r="F18" s="183"/>
      <c r="G18" s="200"/>
      <c r="J18" s="199"/>
    </row>
    <row r="19" spans="1:7" ht="15" customHeight="1">
      <c r="A19" s="153"/>
      <c r="B19" s="201"/>
      <c r="C19" s="202"/>
      <c r="D19" s="202"/>
      <c r="E19" s="202"/>
      <c r="F19" s="202"/>
      <c r="G19" s="200"/>
    </row>
    <row r="20" spans="1:7" ht="15" customHeight="1">
      <c r="A20" s="153"/>
      <c r="C20" s="202"/>
      <c r="D20" s="202"/>
      <c r="E20" s="202"/>
      <c r="F20" s="18"/>
      <c r="G20" s="200"/>
    </row>
    <row r="21" spans="1:7" ht="16.5">
      <c r="A21" s="153"/>
      <c r="B21" s="201"/>
      <c r="C21" s="202"/>
      <c r="D21" s="202"/>
      <c r="E21" s="202"/>
      <c r="F21" s="202"/>
      <c r="G21" s="200"/>
    </row>
    <row r="22" spans="1:7" ht="16.5">
      <c r="A22" s="153"/>
      <c r="B22" s="76"/>
      <c r="C22" s="76"/>
      <c r="D22" s="76"/>
      <c r="E22" s="76"/>
      <c r="F22" s="76"/>
      <c r="G22" s="203"/>
    </row>
    <row r="23" spans="1:7" ht="16.5">
      <c r="A23" s="153"/>
      <c r="B23" s="204"/>
      <c r="E23" s="76"/>
      <c r="F23" s="205"/>
      <c r="G23" s="76"/>
    </row>
    <row r="24" spans="1:7" ht="16.5">
      <c r="A24" s="153"/>
      <c r="B24" s="76"/>
      <c r="C24" s="204"/>
      <c r="D24" s="204"/>
      <c r="E24" s="76"/>
      <c r="F24" s="206"/>
      <c r="G24" s="76"/>
    </row>
    <row r="25" spans="1:7" ht="16.5">
      <c r="A25" s="153"/>
      <c r="B25" s="201"/>
      <c r="C25" s="207"/>
      <c r="D25" s="207"/>
      <c r="E25" s="202"/>
      <c r="F25" s="202"/>
      <c r="G25" s="202"/>
    </row>
    <row r="26" spans="1:7" ht="16.5">
      <c r="A26" s="153"/>
      <c r="B26" s="76"/>
      <c r="C26" s="76"/>
      <c r="D26" s="76"/>
      <c r="E26" s="76"/>
      <c r="F26" s="76"/>
      <c r="G26" s="76"/>
    </row>
    <row r="27" spans="1:7" ht="16.5">
      <c r="A27" s="153"/>
      <c r="B27" s="201"/>
      <c r="C27" s="202"/>
      <c r="D27" s="202"/>
      <c r="E27" s="202"/>
      <c r="F27" s="202"/>
      <c r="G27" s="200"/>
    </row>
    <row r="28" spans="1:7" ht="16.5">
      <c r="A28" s="153"/>
      <c r="B28" s="201"/>
      <c r="C28" s="202"/>
      <c r="D28" s="202"/>
      <c r="E28" s="202"/>
      <c r="F28" s="202"/>
      <c r="G28" s="200"/>
    </row>
    <row r="29" spans="1:7" ht="16.5">
      <c r="A29" s="153"/>
      <c r="B29" s="204"/>
      <c r="C29" s="203"/>
      <c r="D29" s="203"/>
      <c r="E29" s="203"/>
      <c r="F29" s="203"/>
      <c r="G29" s="76"/>
    </row>
    <row r="30" spans="1:7" ht="16.5">
      <c r="A30" s="208"/>
      <c r="B30" s="76"/>
      <c r="C30" s="203"/>
      <c r="D30" s="203"/>
      <c r="E30" s="203"/>
      <c r="F30" s="203"/>
      <c r="G30" s="76"/>
    </row>
    <row r="31" spans="2:5" ht="15" customHeight="1">
      <c r="B31" s="209"/>
      <c r="E31" s="189"/>
    </row>
    <row r="32" ht="12" customHeight="1"/>
    <row r="33" spans="5:7" ht="16.5">
      <c r="E33" s="189"/>
      <c r="G33" s="189"/>
    </row>
  </sheetData>
  <sheetProtection/>
  <mergeCells count="6">
    <mergeCell ref="H9:K9"/>
    <mergeCell ref="A1:G1"/>
    <mergeCell ref="A2:G2"/>
    <mergeCell ref="A3:G3"/>
    <mergeCell ref="B6:G6"/>
    <mergeCell ref="G7:G8"/>
  </mergeCells>
  <printOptions/>
  <pageMargins left="0.54" right="0.46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I26"/>
  <sheetViews>
    <sheetView zoomScalePageLayoutView="0" workbookViewId="0" topLeftCell="A7">
      <selection activeCell="B13" sqref="B13"/>
    </sheetView>
  </sheetViews>
  <sheetFormatPr defaultColWidth="9.140625" defaultRowHeight="12.75"/>
  <cols>
    <col min="1" max="1" width="4.421875" style="0" customWidth="1"/>
    <col min="2" max="2" width="20.8515625" style="0" customWidth="1"/>
    <col min="3" max="3" width="10.00390625" style="0" customWidth="1"/>
    <col min="4" max="4" width="10.421875" style="0" customWidth="1"/>
    <col min="5" max="5" width="10.28125" style="0" customWidth="1"/>
    <col min="6" max="6" width="10.57421875" style="0" customWidth="1"/>
    <col min="7" max="7" width="9.421875" style="0" customWidth="1"/>
    <col min="8" max="8" width="11.140625" style="0" customWidth="1"/>
  </cols>
  <sheetData>
    <row r="1" spans="1:7" ht="12.75">
      <c r="A1" s="713" t="s">
        <v>542</v>
      </c>
      <c r="B1" s="714"/>
      <c r="C1" s="714"/>
      <c r="D1" s="714"/>
      <c r="E1" s="714"/>
      <c r="F1" s="714"/>
      <c r="G1" s="714"/>
    </row>
    <row r="2" spans="1:7" ht="27.75" customHeight="1">
      <c r="A2" s="714" t="s">
        <v>479</v>
      </c>
      <c r="B2" s="714"/>
      <c r="C2" s="714"/>
      <c r="D2" s="714"/>
      <c r="E2" s="714"/>
      <c r="F2" s="714"/>
      <c r="G2" s="714"/>
    </row>
    <row r="3" spans="1:8" ht="13.5" thickBot="1">
      <c r="A3" s="742"/>
      <c r="B3" s="742"/>
      <c r="C3" s="742"/>
      <c r="D3" s="742"/>
      <c r="E3" s="742"/>
      <c r="F3" s="742"/>
      <c r="G3" s="742"/>
      <c r="H3" s="209" t="s">
        <v>513</v>
      </c>
    </row>
    <row r="4" spans="1:8" ht="30" customHeight="1">
      <c r="A4" s="252" t="s">
        <v>150</v>
      </c>
      <c r="B4" s="753" t="s">
        <v>341</v>
      </c>
      <c r="C4" s="252" t="s">
        <v>509</v>
      </c>
      <c r="D4" s="252" t="s">
        <v>342</v>
      </c>
      <c r="E4" s="252" t="s">
        <v>343</v>
      </c>
      <c r="F4" s="252" t="s">
        <v>509</v>
      </c>
      <c r="G4" s="252" t="s">
        <v>342</v>
      </c>
      <c r="H4" s="252" t="s">
        <v>343</v>
      </c>
    </row>
    <row r="5" spans="1:8" ht="41.25" customHeight="1" thickBot="1">
      <c r="A5" s="253" t="s">
        <v>344</v>
      </c>
      <c r="B5" s="754"/>
      <c r="C5" s="253" t="s">
        <v>345</v>
      </c>
      <c r="D5" s="253" t="s">
        <v>510</v>
      </c>
      <c r="E5" s="253" t="s">
        <v>510</v>
      </c>
      <c r="F5" s="253" t="s">
        <v>346</v>
      </c>
      <c r="G5" s="253" t="s">
        <v>510</v>
      </c>
      <c r="H5" s="253" t="s">
        <v>510</v>
      </c>
    </row>
    <row r="6" spans="1:8" ht="33.75" customHeight="1">
      <c r="A6" s="254" t="s">
        <v>62</v>
      </c>
      <c r="B6" s="255" t="s">
        <v>347</v>
      </c>
      <c r="C6" s="255">
        <v>45</v>
      </c>
      <c r="D6" s="255">
        <v>41</v>
      </c>
      <c r="E6" s="255">
        <v>4</v>
      </c>
      <c r="F6" s="255">
        <v>45</v>
      </c>
      <c r="G6" s="255">
        <v>41</v>
      </c>
      <c r="H6" s="255">
        <v>4</v>
      </c>
    </row>
    <row r="7" spans="1:9" ht="24.75" customHeight="1">
      <c r="A7" s="256" t="s">
        <v>75</v>
      </c>
      <c r="B7" s="71" t="s">
        <v>101</v>
      </c>
      <c r="C7" s="71">
        <v>149</v>
      </c>
      <c r="D7" s="71">
        <v>146</v>
      </c>
      <c r="E7" s="71">
        <v>3</v>
      </c>
      <c r="F7" s="71">
        <v>146</v>
      </c>
      <c r="G7" s="71">
        <v>143</v>
      </c>
      <c r="H7" s="71">
        <v>3</v>
      </c>
      <c r="I7" s="209"/>
    </row>
    <row r="8" spans="1:8" ht="12.75">
      <c r="A8" s="752" t="s">
        <v>102</v>
      </c>
      <c r="B8" s="71" t="s">
        <v>348</v>
      </c>
      <c r="C8" s="71">
        <v>78</v>
      </c>
      <c r="D8" s="71">
        <v>77</v>
      </c>
      <c r="E8" s="71">
        <v>1</v>
      </c>
      <c r="F8" s="71">
        <v>78</v>
      </c>
      <c r="G8" s="71">
        <v>77</v>
      </c>
      <c r="H8" s="71">
        <v>1</v>
      </c>
    </row>
    <row r="9" spans="1:8" ht="12.75">
      <c r="A9" s="749"/>
      <c r="B9" s="71" t="s">
        <v>104</v>
      </c>
      <c r="C9" s="71">
        <v>15</v>
      </c>
      <c r="D9" s="71">
        <v>14</v>
      </c>
      <c r="E9" s="71">
        <v>1</v>
      </c>
      <c r="F9" s="71">
        <v>15</v>
      </c>
      <c r="G9" s="71">
        <v>14</v>
      </c>
      <c r="H9" s="71">
        <v>1</v>
      </c>
    </row>
    <row r="10" spans="1:8" ht="12.75">
      <c r="A10" s="749"/>
      <c r="B10" s="257" t="s">
        <v>349</v>
      </c>
      <c r="C10" s="257">
        <v>7</v>
      </c>
      <c r="D10" s="257">
        <v>7</v>
      </c>
      <c r="E10" s="257"/>
      <c r="F10" s="257">
        <v>7</v>
      </c>
      <c r="G10" s="257">
        <v>7</v>
      </c>
      <c r="H10" s="257"/>
    </row>
    <row r="11" spans="1:8" ht="12.75">
      <c r="A11" s="749"/>
      <c r="B11" s="258" t="s">
        <v>106</v>
      </c>
      <c r="C11" s="71">
        <v>43</v>
      </c>
      <c r="D11" s="71">
        <v>43</v>
      </c>
      <c r="E11" s="71"/>
      <c r="F11" s="71">
        <v>43</v>
      </c>
      <c r="G11" s="71">
        <v>43</v>
      </c>
      <c r="H11" s="71"/>
    </row>
    <row r="12" spans="1:9" ht="25.5">
      <c r="A12" s="750"/>
      <c r="B12" s="71" t="s">
        <v>554</v>
      </c>
      <c r="C12" s="71">
        <v>19</v>
      </c>
      <c r="D12" s="71">
        <v>19</v>
      </c>
      <c r="E12" s="71"/>
      <c r="F12" s="71">
        <v>22</v>
      </c>
      <c r="G12" s="71">
        <v>22</v>
      </c>
      <c r="H12" s="71"/>
      <c r="I12" s="209"/>
    </row>
    <row r="13" spans="1:8" ht="12.75">
      <c r="A13" s="751" t="s">
        <v>110</v>
      </c>
      <c r="B13" s="71" t="s">
        <v>350</v>
      </c>
      <c r="C13" s="71">
        <v>65</v>
      </c>
      <c r="D13" s="71">
        <v>62</v>
      </c>
      <c r="E13" s="71">
        <v>3</v>
      </c>
      <c r="F13" s="71">
        <v>65</v>
      </c>
      <c r="G13" s="71">
        <v>62</v>
      </c>
      <c r="H13" s="71">
        <v>3</v>
      </c>
    </row>
    <row r="14" spans="1:8" ht="12.75">
      <c r="A14" s="752"/>
      <c r="B14" s="71" t="s">
        <v>351</v>
      </c>
      <c r="C14" s="71">
        <v>4</v>
      </c>
      <c r="D14" s="71">
        <v>4</v>
      </c>
      <c r="E14" s="71"/>
      <c r="F14" s="71">
        <v>4</v>
      </c>
      <c r="G14" s="71">
        <v>4</v>
      </c>
      <c r="H14" s="71"/>
    </row>
    <row r="15" spans="1:9" ht="25.5">
      <c r="A15" s="634"/>
      <c r="B15" s="71" t="s">
        <v>533</v>
      </c>
      <c r="C15" s="71"/>
      <c r="D15" s="71"/>
      <c r="E15" s="71"/>
      <c r="F15" s="71">
        <v>7</v>
      </c>
      <c r="G15" s="71">
        <v>7</v>
      </c>
      <c r="H15" s="71"/>
      <c r="I15" s="209"/>
    </row>
    <row r="16" spans="1:8" ht="12.75">
      <c r="A16" s="256" t="s">
        <v>111</v>
      </c>
      <c r="B16" s="71" t="s">
        <v>113</v>
      </c>
      <c r="C16" s="71">
        <v>23</v>
      </c>
      <c r="D16" s="71">
        <v>23</v>
      </c>
      <c r="E16" s="71"/>
      <c r="F16" s="71">
        <v>23</v>
      </c>
      <c r="G16" s="71">
        <v>23</v>
      </c>
      <c r="H16" s="71"/>
    </row>
    <row r="17" spans="1:8" ht="12.75">
      <c r="A17" s="752" t="s">
        <v>112</v>
      </c>
      <c r="B17" s="71" t="s">
        <v>352</v>
      </c>
      <c r="C17" s="71">
        <v>13</v>
      </c>
      <c r="D17" s="71">
        <v>10</v>
      </c>
      <c r="E17" s="71">
        <v>3</v>
      </c>
      <c r="F17" s="71">
        <v>13</v>
      </c>
      <c r="G17" s="71">
        <v>10</v>
      </c>
      <c r="H17" s="71">
        <v>3</v>
      </c>
    </row>
    <row r="18" spans="1:8" ht="12.75">
      <c r="A18" s="749"/>
      <c r="B18" s="71" t="s">
        <v>353</v>
      </c>
      <c r="C18" s="71"/>
      <c r="D18" s="71"/>
      <c r="E18" s="71"/>
      <c r="F18" s="71"/>
      <c r="G18" s="71"/>
      <c r="H18" s="71"/>
    </row>
    <row r="19" spans="1:8" ht="12.75">
      <c r="A19" s="749"/>
      <c r="B19" s="258" t="s">
        <v>116</v>
      </c>
      <c r="C19" s="71">
        <v>9</v>
      </c>
      <c r="D19" s="71">
        <v>8</v>
      </c>
      <c r="E19" s="71">
        <v>1</v>
      </c>
      <c r="F19" s="71">
        <v>9</v>
      </c>
      <c r="G19" s="71">
        <v>8</v>
      </c>
      <c r="H19" s="71">
        <v>1</v>
      </c>
    </row>
    <row r="20" spans="1:8" ht="12.75">
      <c r="A20" s="750"/>
      <c r="B20" s="71" t="s">
        <v>117</v>
      </c>
      <c r="C20" s="71">
        <v>5</v>
      </c>
      <c r="D20" s="71">
        <v>4</v>
      </c>
      <c r="E20" s="71">
        <v>1</v>
      </c>
      <c r="F20" s="71">
        <v>5</v>
      </c>
      <c r="G20" s="71">
        <v>4</v>
      </c>
      <c r="H20" s="71">
        <v>1</v>
      </c>
    </row>
    <row r="21" spans="1:8" ht="25.5">
      <c r="A21" s="256" t="s">
        <v>114</v>
      </c>
      <c r="B21" s="71" t="s">
        <v>354</v>
      </c>
      <c r="C21" s="71">
        <v>29</v>
      </c>
      <c r="D21" s="71">
        <v>29</v>
      </c>
      <c r="E21" s="71"/>
      <c r="F21" s="71">
        <v>29</v>
      </c>
      <c r="G21" s="71">
        <v>29</v>
      </c>
      <c r="H21" s="71"/>
    </row>
    <row r="22" spans="1:8" ht="12.75">
      <c r="A22" s="259" t="s">
        <v>118</v>
      </c>
      <c r="B22" s="71" t="s">
        <v>355</v>
      </c>
      <c r="C22" s="71">
        <v>385</v>
      </c>
      <c r="D22" s="71">
        <v>385</v>
      </c>
      <c r="E22" s="71"/>
      <c r="F22" s="71"/>
      <c r="G22" s="71"/>
      <c r="H22" s="71"/>
    </row>
    <row r="23" spans="1:8" ht="12.75">
      <c r="A23" s="260" t="s">
        <v>119</v>
      </c>
      <c r="B23" s="261" t="s">
        <v>483</v>
      </c>
      <c r="C23" s="261">
        <v>83</v>
      </c>
      <c r="D23" s="261">
        <v>82</v>
      </c>
      <c r="E23" s="261">
        <v>1</v>
      </c>
      <c r="F23" s="261">
        <v>83</v>
      </c>
      <c r="G23" s="261">
        <v>82</v>
      </c>
      <c r="H23" s="261">
        <v>1</v>
      </c>
    </row>
    <row r="24" spans="1:8" ht="43.5" customHeight="1" thickBot="1">
      <c r="A24" s="262" t="s">
        <v>121</v>
      </c>
      <c r="B24" s="263" t="s">
        <v>356</v>
      </c>
      <c r="C24" s="263">
        <v>3</v>
      </c>
      <c r="D24" s="263">
        <v>3</v>
      </c>
      <c r="E24" s="263"/>
      <c r="F24" s="263">
        <v>3</v>
      </c>
      <c r="G24" s="263">
        <v>3</v>
      </c>
      <c r="H24" s="263"/>
    </row>
    <row r="25" spans="1:8" ht="13.5" thickBot="1">
      <c r="A25" s="264"/>
      <c r="B25" s="265" t="s">
        <v>357</v>
      </c>
      <c r="C25" s="410">
        <f aca="true" t="shared" si="0" ref="C25:H25">SUM(C6:C24)</f>
        <v>975</v>
      </c>
      <c r="D25" s="410">
        <f t="shared" si="0"/>
        <v>957</v>
      </c>
      <c r="E25" s="410">
        <f t="shared" si="0"/>
        <v>18</v>
      </c>
      <c r="F25" s="410">
        <f t="shared" si="0"/>
        <v>597</v>
      </c>
      <c r="G25" s="410">
        <f t="shared" si="0"/>
        <v>579</v>
      </c>
      <c r="H25" s="410">
        <f t="shared" si="0"/>
        <v>18</v>
      </c>
    </row>
    <row r="26" spans="1:8" ht="26.25" customHeight="1" thickBot="1">
      <c r="A26" s="450"/>
      <c r="B26" s="450" t="s">
        <v>455</v>
      </c>
      <c r="C26" s="450">
        <v>0</v>
      </c>
      <c r="D26" s="450">
        <v>0</v>
      </c>
      <c r="E26" s="450">
        <v>0</v>
      </c>
      <c r="F26" s="450">
        <v>0</v>
      </c>
      <c r="G26" s="450">
        <v>0</v>
      </c>
      <c r="H26" s="568"/>
    </row>
  </sheetData>
  <sheetProtection/>
  <mergeCells count="9">
    <mergeCell ref="A1:G1"/>
    <mergeCell ref="A2:G2"/>
    <mergeCell ref="A19:A20"/>
    <mergeCell ref="A13:A14"/>
    <mergeCell ref="A11:A12"/>
    <mergeCell ref="A3:G3"/>
    <mergeCell ref="B4:B5"/>
    <mergeCell ref="A8:A10"/>
    <mergeCell ref="A17:A18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Marcali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Pappne</dc:creator>
  <cp:keywords/>
  <dc:description/>
  <cp:lastModifiedBy>BaloghT</cp:lastModifiedBy>
  <cp:lastPrinted>2012-08-31T07:40:46Z</cp:lastPrinted>
  <dcterms:created xsi:type="dcterms:W3CDTF">2011-02-07T10:27:18Z</dcterms:created>
  <dcterms:modified xsi:type="dcterms:W3CDTF">2012-09-17T11:50:55Z</dcterms:modified>
  <cp:category/>
  <cp:version/>
  <cp:contentType/>
  <cp:contentStatus/>
</cp:coreProperties>
</file>