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72" windowWidth="19152" windowHeight="7452" activeTab="0"/>
  </bookViews>
  <sheets>
    <sheet name="1.sz.Bevételi források" sheetId="1" r:id="rId1"/>
    <sheet name="2.szKiadás kiemelt jogcímenként" sheetId="2" r:id="rId2"/>
    <sheet name="3a sz.Működési mérleg" sheetId="3" r:id="rId3"/>
    <sheet name="3b sz.Felhalmozási mérleg" sheetId="4" r:id="rId4"/>
    <sheet name="4.sz.beruházási kiadások" sheetId="5" r:id="rId5"/>
    <sheet name="5. sz. Likviditási terv" sheetId="6" r:id="rId6"/>
    <sheet name="6.sz. Társulás ktgv. feladaton" sheetId="7" r:id="rId7"/>
    <sheet name="7. Intézményi költségvetések" sheetId="8" r:id="rId8"/>
    <sheet name="8. Közfoglalk. létszám ei" sheetId="9" r:id="rId9"/>
  </sheets>
  <externalReferences>
    <externalReference r:id="rId12"/>
    <externalReference r:id="rId13"/>
  </externalReferences>
  <definedNames>
    <definedName name="gg">'[1]kod'!$BT$34:$BT$3184</definedName>
    <definedName name="kk">'[1]kod'!$BT$34:$BT$3184</definedName>
    <definedName name="_xlnm.Print_Area" localSheetId="0">'1.sz.Bevételi források'!$A$1:$I$50</definedName>
    <definedName name="_xlnm.Print_Area" localSheetId="5">'5. sz. Likviditási terv'!$A$1:$N$61</definedName>
    <definedName name="_xlnm.Print_Area" localSheetId="6">'6.sz. Társulás ktgv. feladaton'!$A$1:$M$68</definedName>
    <definedName name="onev">'[2]kod'!$BT$34:$BT$3184</definedName>
  </definedNames>
  <calcPr fullCalcOnLoad="1"/>
</workbook>
</file>

<file path=xl/comments8.xml><?xml version="1.0" encoding="utf-8"?>
<comments xmlns="http://schemas.openxmlformats.org/spreadsheetml/2006/main">
  <authors>
    <author>HP</author>
  </authors>
  <commentList>
    <comment ref="D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támogató
jelző
közösségi
tanyagondnok</t>
        </r>
      </text>
    </comment>
    <comment ref="H10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támogató
jelző
közösségi
tanyagondnok</t>
        </r>
      </text>
    </comment>
  </commentList>
</comments>
</file>

<file path=xl/sharedStrings.xml><?xml version="1.0" encoding="utf-8"?>
<sst xmlns="http://schemas.openxmlformats.org/spreadsheetml/2006/main" count="520" uniqueCount="210">
  <si>
    <t>Összesen</t>
  </si>
  <si>
    <t>I. Működési bevételek:</t>
  </si>
  <si>
    <t xml:space="preserve">       1. Intézményi működési bevételek </t>
  </si>
  <si>
    <r>
      <t xml:space="preserve">         1. Tárgyi eszközök, immateriális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javak értékesítése </t>
    </r>
  </si>
  <si>
    <t xml:space="preserve">VII. Költségvetési hiány belső finanszírozására szolgáló pénzforgalom nélküli bevételek: </t>
  </si>
  <si>
    <t xml:space="preserve">         1. Előző évek előirányzat-maradványának, pénzmaradványának igénybevétele</t>
  </si>
  <si>
    <t xml:space="preserve">             1.1. Működési célra</t>
  </si>
  <si>
    <t xml:space="preserve">             1.2. Felhalmozási célra</t>
  </si>
  <si>
    <t xml:space="preserve">         2. Előző évek vállalkozási maradvány igénybevétele </t>
  </si>
  <si>
    <t xml:space="preserve">             2.1. Működési célra</t>
  </si>
  <si>
    <t xml:space="preserve">             2.2. Felhalmozási célra</t>
  </si>
  <si>
    <t>Bevételek mindösszesen:</t>
  </si>
  <si>
    <t>Összesen:</t>
  </si>
  <si>
    <t xml:space="preserve">       1.1. Személyi juttatások</t>
  </si>
  <si>
    <t xml:space="preserve">       1.2. Munkaadókat terhelő járulék</t>
  </si>
  <si>
    <t xml:space="preserve">       1.3. Dologi kiadások</t>
  </si>
  <si>
    <t>e Ft</t>
  </si>
  <si>
    <t>Működési bevételek összesen:</t>
  </si>
  <si>
    <t>1. Működési jellegű kiadások</t>
  </si>
  <si>
    <t>Működési kiadások összesen:</t>
  </si>
  <si>
    <t>Működési költségvetés többlete:</t>
  </si>
  <si>
    <t>Működési költségvetés hiánya:</t>
  </si>
  <si>
    <t>Felhalmozási bevételek összesen:</t>
  </si>
  <si>
    <t>2. Felhalmozási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</si>
  <si>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</si>
  <si>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</si>
  <si>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</si>
  <si>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</si>
  <si>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</si>
  <si>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</si>
  <si>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</si>
  <si>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</si>
  <si>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</si>
  <si>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</si>
  <si>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</si>
  <si>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</si>
  <si>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 összesen:</t>
  </si>
  <si>
    <t>Kiadási előirányzat összesen:</t>
  </si>
  <si>
    <t>Bevételi források kiemelt előirányzatonként</t>
  </si>
  <si>
    <t>Kiadások kiemelt előirányzatonként</t>
  </si>
  <si>
    <t>1. Működési kiadások</t>
  </si>
  <si>
    <t>2. sz. melléklet: Kiadások kiemelt előirányzatonként</t>
  </si>
  <si>
    <t>1. sz. melléklet: Bevételi források kiemelt előirányzatonként</t>
  </si>
  <si>
    <t>3/a sz. melléklet: Működési mérleg</t>
  </si>
  <si>
    <t>3/b. sz. melléklet: Felhalmozási mérleg</t>
  </si>
  <si>
    <t>Megnevezés</t>
  </si>
  <si>
    <t>Belső ellenőrzés</t>
  </si>
  <si>
    <t>Bevételek</t>
  </si>
  <si>
    <t>Kiadások</t>
  </si>
  <si>
    <t>Működési bevételek</t>
  </si>
  <si>
    <t>Működési célú pénzeszközátvétel</t>
  </si>
  <si>
    <t>Intézményfinanszírozás</t>
  </si>
  <si>
    <t>Felhalmozási célú pénzeszközátvétel</t>
  </si>
  <si>
    <t>Pénzmaradvány</t>
  </si>
  <si>
    <t>Személyi juttatások</t>
  </si>
  <si>
    <t>Munkaadókat terhelő járulék</t>
  </si>
  <si>
    <t>Dologi kiadások</t>
  </si>
  <si>
    <t>Működési célú pénzeszközátadás</t>
  </si>
  <si>
    <t>Felhalmozási célú pénzeszközátadás</t>
  </si>
  <si>
    <t>Támogatásértékű felhalmozási célú pénzeszközátadás</t>
  </si>
  <si>
    <t>Támogatásértékű működési célú pénzeszközátadás</t>
  </si>
  <si>
    <t>Beruházás</t>
  </si>
  <si>
    <t>Felújítás</t>
  </si>
  <si>
    <t>Kiadások mindösszesen:</t>
  </si>
  <si>
    <t>Egyenleg:</t>
  </si>
  <si>
    <t>Ellátottak pénzbeli juttatása</t>
  </si>
  <si>
    <t>Orvosi ügyelet</t>
  </si>
  <si>
    <t>Függő bevételek összesen:</t>
  </si>
  <si>
    <t>Függő kiadások összesen:</t>
  </si>
  <si>
    <t>Felhalmozási kiadások összesen:</t>
  </si>
  <si>
    <t>Felhalmozási költségvetés hiánya:</t>
  </si>
  <si>
    <t>Felhalmozási költségvetés többlete:</t>
  </si>
  <si>
    <t>Közfoglalkoztatási programok</t>
  </si>
  <si>
    <t xml:space="preserve">       1.4. Egyéb működési célú kiadás</t>
  </si>
  <si>
    <t xml:space="preserve">              1.4.1 Támogatásértékű működési kiadások</t>
  </si>
  <si>
    <t xml:space="preserve">              1.4.2 Működési célú pénzeszközátadás</t>
  </si>
  <si>
    <t xml:space="preserve">       1.5. Ellátottak pénzbeli juttatása</t>
  </si>
  <si>
    <t xml:space="preserve">       1.2. Munkaadókat terhelő járulékok és szociális  hozzájárulási adó</t>
  </si>
  <si>
    <t xml:space="preserve">       2.1. Beruházás</t>
  </si>
  <si>
    <t xml:space="preserve">              2.3.1 Fejlesztési célú pénzeszközátadás</t>
  </si>
  <si>
    <t xml:space="preserve">              2.3.2 Támogatásértékű pénzeszközátadás</t>
  </si>
  <si>
    <t xml:space="preserve">       2.2. Felújítás</t>
  </si>
  <si>
    <t xml:space="preserve">       2.3. Egyéb felhalmozási kiadások </t>
  </si>
  <si>
    <t>4. Általános tartalék</t>
  </si>
  <si>
    <t>5. Céltartalék</t>
  </si>
  <si>
    <t xml:space="preserve">       1.4.1 Támogatásértékű működési kiadások</t>
  </si>
  <si>
    <t xml:space="preserve">       1.4.2 Működési célú pénzeszközátadás</t>
  </si>
  <si>
    <t xml:space="preserve">       2.1. Beruházások</t>
  </si>
  <si>
    <t xml:space="preserve">       2.2. Felújítások</t>
  </si>
  <si>
    <t xml:space="preserve">         2. Pénzügyi befektetések bevételei  </t>
  </si>
  <si>
    <t xml:space="preserve">         2. Pénzügyi befektetések bevételei </t>
  </si>
  <si>
    <t xml:space="preserve">       2.3.1 Fejlesztési célú pénzeszközátadás</t>
  </si>
  <si>
    <t xml:space="preserve">       2.3.2 Támogatásértékű pénzeszközátadás</t>
  </si>
  <si>
    <t>START Közfoglalkoztatási programok</t>
  </si>
  <si>
    <t>II. Működési célú támogatás államháztartáson belülről:</t>
  </si>
  <si>
    <t>III. Működési célú pénzeszközátvétel</t>
  </si>
  <si>
    <t>IV. Közhatalmi bevételek:</t>
  </si>
  <si>
    <t>V. Felhalmozási célú támogatás államháztartáson belülről:</t>
  </si>
  <si>
    <t xml:space="preserve">             II.1 Elkülönült állami pénzalapból</t>
  </si>
  <si>
    <t xml:space="preserve">             II.2 TB pénzügyi alapjaiból</t>
  </si>
  <si>
    <t xml:space="preserve">             II.3 Helyi önkormányzattól</t>
  </si>
  <si>
    <t xml:space="preserve">             II.4 Európai uniós forrásból</t>
  </si>
  <si>
    <t xml:space="preserve">             II.5 Fejezeti kezelésű előirányzatból</t>
  </si>
  <si>
    <t xml:space="preserve">             II.6 Központi költségvetésből</t>
  </si>
  <si>
    <t xml:space="preserve">             V.1 Elkülönült állami pénzalapból</t>
  </si>
  <si>
    <t xml:space="preserve">             V.2 TB pénzügyi alapjaiból</t>
  </si>
  <si>
    <t xml:space="preserve">             V.3 Helyi önkormányzattól</t>
  </si>
  <si>
    <t xml:space="preserve">             V.4 Európai uniós forrásból</t>
  </si>
  <si>
    <t xml:space="preserve">             V.5 Fejezeti kezelésű előirányzatból</t>
  </si>
  <si>
    <t xml:space="preserve">             V.6 Központi költségvetésből</t>
  </si>
  <si>
    <t>VI. Felhalmozási bevétel:</t>
  </si>
  <si>
    <t xml:space="preserve">         1. Működési célú pénzeszközátvétel</t>
  </si>
  <si>
    <t>VII. Felhalmozási célú pénzeszközátvétel</t>
  </si>
  <si>
    <t xml:space="preserve">         1. Felhalmozási célú pénzeszközátvétel</t>
  </si>
  <si>
    <t>Költségvetési bevételek összesen = I. + II. + III. + IV. + V. + VI. + VII.</t>
  </si>
  <si>
    <t xml:space="preserve">VIII. Költségvetési hiány belső finanszírozására szolgáló pénzforgalom nélküli bevételek: </t>
  </si>
  <si>
    <t xml:space="preserve">         1. Közhatalmi bevételek összesen </t>
  </si>
  <si>
    <t>VI. Felhalmozási és tőke jellegű bevételek:</t>
  </si>
  <si>
    <t>Kötelező önkormányzati feladatok</t>
  </si>
  <si>
    <t>Önként vállalt önkormányzati feladat</t>
  </si>
  <si>
    <t>Államigazgatási feladat</t>
  </si>
  <si>
    <t>3. Általános tartalék</t>
  </si>
  <si>
    <t>4. Céltartalék</t>
  </si>
  <si>
    <t>Működési célú támogatás államháztartáson belülről</t>
  </si>
  <si>
    <t>Közhatalmi bevételek</t>
  </si>
  <si>
    <t>Felhalmozási célú támogatás államháztartáson belülről</t>
  </si>
  <si>
    <t>Felhalmozási bevétel</t>
  </si>
  <si>
    <t>7. melléklet: Likviditási terv</t>
  </si>
  <si>
    <t>8. melléklet: Többcélú Kistérségi Társulás költségvetése feladatonként</t>
  </si>
  <si>
    <t>Általános igazgatás</t>
  </si>
  <si>
    <t>9. melléklet: intézmények költségvetése kiemelt előirányzatonként</t>
  </si>
  <si>
    <t>Intézmény- finanszírozás Szeszk</t>
  </si>
  <si>
    <t>Telephely, működési engedély, telekalakítás</t>
  </si>
  <si>
    <t>Önként vállalt feladat</t>
  </si>
  <si>
    <t>Kötelező feladat</t>
  </si>
  <si>
    <t>Állam- igazgatási feladat</t>
  </si>
  <si>
    <t xml:space="preserve">       1.4.3 Intézményfinanszírozás</t>
  </si>
  <si>
    <t xml:space="preserve">IX. Költségvetési hiány finanszírozására szolgáló bevételek: </t>
  </si>
  <si>
    <t xml:space="preserve">        1. Működési célú hitel felvétel</t>
  </si>
  <si>
    <t xml:space="preserve">       2. Felhalmozási célú hitel felvétel</t>
  </si>
  <si>
    <t>5. Belföldi finanszírozás kiadásai</t>
  </si>
  <si>
    <t xml:space="preserve">       5.1 Hitel, kölcsöntörlesztés államháztartáson                                                                                                       kívülre</t>
  </si>
  <si>
    <t xml:space="preserve">       5.1 Hitel, kölcsöntörlesztés államháztartáson                                                                                                       kívülre (működési célú)</t>
  </si>
  <si>
    <t xml:space="preserve">        1. Fejlesztési célú hitel felvétel</t>
  </si>
  <si>
    <t>Hulladékgazdálkodás</t>
  </si>
  <si>
    <t>Marcali Szociális és Egészségügyi Szolgáltató Központ költségvetése kiemelt előirányzatonként</t>
  </si>
  <si>
    <t>Marcali Óvodai Központ költségvetése kiemelt előirányzatonként</t>
  </si>
  <si>
    <t>Fogászat</t>
  </si>
  <si>
    <t>Intézmény- finanszírozás Óvodai Központ</t>
  </si>
  <si>
    <t>Céltartalék</t>
  </si>
  <si>
    <t>Vagyonbiztosítás</t>
  </si>
  <si>
    <t>6. Belföldi finanszírozás kiadásai</t>
  </si>
  <si>
    <t xml:space="preserve">       6.1 Hitel, kölcsöntörlesztés államháztartáson                                                                                                       kívülre</t>
  </si>
  <si>
    <t>Többcélú Kistérségi Társulás                 2021. évi eredeti előirányzat</t>
  </si>
  <si>
    <t>Marcali Szociális és Egészségügyi Szolgáltató Központ 2021. évi eredeti előirányzat</t>
  </si>
  <si>
    <t>2021. évi eredeti előirányzat</t>
  </si>
  <si>
    <t>Marcali Óvodai Központ 2021. évi eredeti előirányzat</t>
  </si>
  <si>
    <t>Összesen 2021. évi eredeti előirányzat</t>
  </si>
  <si>
    <t>Többcélú Kistérségi Társulás                 2021. évi módosított előirányzat</t>
  </si>
  <si>
    <t>Marcali Szociális és Egészségügyi Szolgáltató Központ 2021. évi módosított előirányzat</t>
  </si>
  <si>
    <t>Marcali Óvodai Központ 2021. évi módosított előirányzat</t>
  </si>
  <si>
    <t>Összesen 2021. évi módosított előirányzat</t>
  </si>
  <si>
    <t>eredeti előirányzat</t>
  </si>
  <si>
    <t>módosított előirányzat</t>
  </si>
  <si>
    <t>2021. évi módosított előirányzat</t>
  </si>
  <si>
    <t>5. sz. melléklet: Felhalmozási kiadások programonként</t>
  </si>
  <si>
    <t>Marcali Kistérségi Többcélú Társulás</t>
  </si>
  <si>
    <t>S</t>
  </si>
  <si>
    <t>F e l a d a t</t>
  </si>
  <si>
    <t>Bruttó költség /e Ft eredeti előirányzat</t>
  </si>
  <si>
    <t>Saját forrás /e Ft eredeti előirányzat</t>
  </si>
  <si>
    <t>Külső forrás /e Ft eredeti előirányzat</t>
  </si>
  <si>
    <t>Forrás megnevezése</t>
  </si>
  <si>
    <t>sz.</t>
  </si>
  <si>
    <t>1.</t>
  </si>
  <si>
    <t>Árokásó gép és tartozékai</t>
  </si>
  <si>
    <t>Társulás költségvetése</t>
  </si>
  <si>
    <t>2.</t>
  </si>
  <si>
    <t xml:space="preserve">            Összesen:</t>
  </si>
  <si>
    <t>Marcali Szociális és Egészségügyi Szolgáltató Központ</t>
  </si>
  <si>
    <t>Védőnői szolgálat eszközbeszerzés (audiometer)</t>
  </si>
  <si>
    <t>Marcali Óvodai Központ</t>
  </si>
  <si>
    <t>Fűnyíró traktor beszerzés</t>
  </si>
  <si>
    <t>Bruttó költség /e Ft módosított előirányzat</t>
  </si>
  <si>
    <t>Saját forrás /e Ft módosított előirányzat</t>
  </si>
  <si>
    <t>Külső forrás /e Ft módosított előirányzat</t>
  </si>
  <si>
    <t>11. melléklet: Közfoglalkoztatotti létszámok intézményenként</t>
  </si>
  <si>
    <t>fő</t>
  </si>
  <si>
    <t>Program neve</t>
  </si>
  <si>
    <t>Teljes munkaidő eredeti előirányzat</t>
  </si>
  <si>
    <t>Részmunkaidő eredeti előirányzat</t>
  </si>
  <si>
    <t>Létszám összesen eredeti előirányzat</t>
  </si>
  <si>
    <t>START 2020. évi szociális 2021.01.01- 2021.02.28</t>
  </si>
  <si>
    <t>START 2021. évi szociális 2021.03.01- 2021.12.31.</t>
  </si>
  <si>
    <t>3.</t>
  </si>
  <si>
    <t>4.</t>
  </si>
  <si>
    <t>5.</t>
  </si>
  <si>
    <t xml:space="preserve">      Összesen:</t>
  </si>
  <si>
    <t>egész évre vetítve</t>
  </si>
  <si>
    <t>Tényleges létszámok időpont meghatározással</t>
  </si>
  <si>
    <t>Marcali Szociális és Egészségügyi Központ</t>
  </si>
  <si>
    <t>Teljes munkaidő módosított előirányzat</t>
  </si>
  <si>
    <t>Részmunkaidő módosított előirányzat</t>
  </si>
  <si>
    <t>Létszám összesen módosított előirányzat</t>
  </si>
  <si>
    <t>Hosszabb idejű képzéses közfoglalkoztatás 2021.11.05- 2021.12.07</t>
  </si>
  <si>
    <t>Irodai eszközök</t>
  </si>
  <si>
    <t>Udvari játékok</t>
  </si>
  <si>
    <t>.../2022 (V.19.) számú határozat</t>
  </si>
  <si>
    <t>a Marcali Kistérségi Többcélú Társulás</t>
  </si>
  <si>
    <t>2021. évi költségvetésének módosításáról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</si>
</sst>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b/>
      <i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justify"/>
    </xf>
    <xf numFmtId="3" fontId="52" fillId="0" borderId="11" xfId="0" applyNumberFormat="1" applyFont="1" applyBorder="1" applyAlignment="1">
      <alignment/>
    </xf>
    <xf numFmtId="3" fontId="52" fillId="0" borderId="12" xfId="0" applyNumberFormat="1" applyFont="1" applyBorder="1" applyAlignment="1">
      <alignment/>
    </xf>
    <xf numFmtId="0" fontId="53" fillId="0" borderId="10" xfId="0" applyFont="1" applyBorder="1" applyAlignment="1">
      <alignment horizontal="justify"/>
    </xf>
    <xf numFmtId="3" fontId="53" fillId="0" borderId="11" xfId="0" applyNumberFormat="1" applyFont="1" applyBorder="1" applyAlignment="1">
      <alignment/>
    </xf>
    <xf numFmtId="3" fontId="52" fillId="33" borderId="11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right"/>
    </xf>
    <xf numFmtId="0" fontId="55" fillId="33" borderId="10" xfId="0" applyFont="1" applyFill="1" applyBorder="1" applyAlignment="1">
      <alignment horizontal="justify"/>
    </xf>
    <xf numFmtId="3" fontId="55" fillId="33" borderId="11" xfId="0" applyNumberFormat="1" applyFont="1" applyFill="1" applyBorder="1" applyAlignment="1">
      <alignment/>
    </xf>
    <xf numFmtId="0" fontId="55" fillId="34" borderId="10" xfId="0" applyFont="1" applyFill="1" applyBorder="1" applyAlignment="1">
      <alignment horizontal="justify"/>
    </xf>
    <xf numFmtId="3" fontId="55" fillId="34" borderId="11" xfId="0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52" fillId="33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vertical="top" wrapText="1"/>
    </xf>
    <xf numFmtId="3" fontId="52" fillId="0" borderId="13" xfId="0" applyNumberFormat="1" applyFont="1" applyBorder="1" applyAlignment="1">
      <alignment/>
    </xf>
    <xf numFmtId="0" fontId="55" fillId="33" borderId="14" xfId="0" applyFont="1" applyFill="1" applyBorder="1" applyAlignment="1">
      <alignment horizontal="justify"/>
    </xf>
    <xf numFmtId="3" fontId="5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vertical="top" wrapText="1"/>
    </xf>
    <xf numFmtId="3" fontId="5" fillId="33" borderId="11" xfId="0" applyNumberFormat="1" applyFont="1" applyFill="1" applyBorder="1" applyAlignment="1">
      <alignment vertical="top" wrapText="1"/>
    </xf>
    <xf numFmtId="3" fontId="52" fillId="35" borderId="16" xfId="0" applyNumberFormat="1" applyFont="1" applyFill="1" applyBorder="1" applyAlignment="1">
      <alignment/>
    </xf>
    <xf numFmtId="3" fontId="52" fillId="35" borderId="17" xfId="0" applyNumberFormat="1" applyFont="1" applyFill="1" applyBorder="1" applyAlignment="1">
      <alignment/>
    </xf>
    <xf numFmtId="3" fontId="52" fillId="35" borderId="18" xfId="0" applyNumberFormat="1" applyFont="1" applyFill="1" applyBorder="1" applyAlignment="1">
      <alignment/>
    </xf>
    <xf numFmtId="3" fontId="52" fillId="35" borderId="19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 horizontal="justify"/>
    </xf>
    <xf numFmtId="3" fontId="52" fillId="0" borderId="10" xfId="0" applyNumberFormat="1" applyFont="1" applyBorder="1" applyAlignment="1">
      <alignment horizontal="justify"/>
    </xf>
    <xf numFmtId="3" fontId="52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vertical="top" wrapText="1"/>
    </xf>
    <xf numFmtId="3" fontId="55" fillId="35" borderId="18" xfId="0" applyNumberFormat="1" applyFont="1" applyFill="1" applyBorder="1" applyAlignment="1">
      <alignment/>
    </xf>
    <xf numFmtId="3" fontId="55" fillId="35" borderId="19" xfId="0" applyNumberFormat="1" applyFont="1" applyFill="1" applyBorder="1" applyAlignment="1">
      <alignment/>
    </xf>
    <xf numFmtId="3" fontId="52" fillId="33" borderId="15" xfId="0" applyNumberFormat="1" applyFont="1" applyFill="1" applyBorder="1" applyAlignment="1">
      <alignment/>
    </xf>
    <xf numFmtId="3" fontId="55" fillId="33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52" fillId="36" borderId="14" xfId="0" applyFont="1" applyFill="1" applyBorder="1" applyAlignment="1">
      <alignment horizontal="center" vertical="center"/>
    </xf>
    <xf numFmtId="0" fontId="52" fillId="36" borderId="15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/>
    </xf>
    <xf numFmtId="3" fontId="55" fillId="35" borderId="16" xfId="0" applyNumberFormat="1" applyFont="1" applyFill="1" applyBorder="1" applyAlignment="1">
      <alignment/>
    </xf>
    <xf numFmtId="3" fontId="55" fillId="35" borderId="21" xfId="0" applyNumberFormat="1" applyFont="1" applyFill="1" applyBorder="1" applyAlignment="1">
      <alignment/>
    </xf>
    <xf numFmtId="0" fontId="5" fillId="35" borderId="16" xfId="0" applyFont="1" applyFill="1" applyBorder="1" applyAlignment="1">
      <alignment vertical="top" wrapText="1"/>
    </xf>
    <xf numFmtId="0" fontId="4" fillId="36" borderId="15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/>
    </xf>
    <xf numFmtId="3" fontId="55" fillId="35" borderId="11" xfId="0" applyNumberFormat="1" applyFont="1" applyFill="1" applyBorder="1" applyAlignment="1">
      <alignment/>
    </xf>
    <xf numFmtId="3" fontId="55" fillId="35" borderId="12" xfId="0" applyNumberFormat="1" applyFont="1" applyFill="1" applyBorder="1" applyAlignment="1">
      <alignment/>
    </xf>
    <xf numFmtId="3" fontId="55" fillId="35" borderId="10" xfId="0" applyNumberFormat="1" applyFont="1" applyFill="1" applyBorder="1" applyAlignment="1">
      <alignment/>
    </xf>
    <xf numFmtId="3" fontId="55" fillId="35" borderId="20" xfId="0" applyNumberFormat="1" applyFont="1" applyFill="1" applyBorder="1" applyAlignment="1">
      <alignment/>
    </xf>
    <xf numFmtId="0" fontId="5" fillId="35" borderId="2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55" fillId="36" borderId="14" xfId="0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justify"/>
    </xf>
    <xf numFmtId="3" fontId="52" fillId="35" borderId="2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justify"/>
    </xf>
    <xf numFmtId="3" fontId="5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55" fillId="35" borderId="16" xfId="0" applyFont="1" applyFill="1" applyBorder="1" applyAlignment="1">
      <alignment/>
    </xf>
    <xf numFmtId="0" fontId="55" fillId="35" borderId="15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0" fillId="0" borderId="10" xfId="0" applyBorder="1" applyAlignment="1">
      <alignment/>
    </xf>
    <xf numFmtId="3" fontId="48" fillId="33" borderId="11" xfId="0" applyNumberFormat="1" applyFont="1" applyFill="1" applyBorder="1" applyAlignment="1">
      <alignment/>
    </xf>
    <xf numFmtId="3" fontId="48" fillId="33" borderId="1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48" fillId="0" borderId="12" xfId="0" applyNumberFormat="1" applyFont="1" applyBorder="1" applyAlignment="1">
      <alignment/>
    </xf>
    <xf numFmtId="3" fontId="54" fillId="0" borderId="11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48" fillId="34" borderId="11" xfId="0" applyNumberFormat="1" applyFont="1" applyFill="1" applyBorder="1" applyAlignment="1">
      <alignment/>
    </xf>
    <xf numFmtId="3" fontId="48" fillId="34" borderId="12" xfId="0" applyNumberFormat="1" applyFont="1" applyFill="1" applyBorder="1" applyAlignment="1">
      <alignment/>
    </xf>
    <xf numFmtId="3" fontId="54" fillId="0" borderId="11" xfId="0" applyNumberFormat="1" applyFont="1" applyFill="1" applyBorder="1" applyAlignment="1">
      <alignment/>
    </xf>
    <xf numFmtId="3" fontId="48" fillId="35" borderId="11" xfId="0" applyNumberFormat="1" applyFont="1" applyFill="1" applyBorder="1" applyAlignment="1">
      <alignment/>
    </xf>
    <xf numFmtId="3" fontId="48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6" borderId="20" xfId="0" applyFont="1" applyFill="1" applyBorder="1" applyAlignment="1">
      <alignment vertical="top" wrapText="1"/>
    </xf>
    <xf numFmtId="3" fontId="48" fillId="36" borderId="16" xfId="0" applyNumberFormat="1" applyFont="1" applyFill="1" applyBorder="1" applyAlignment="1">
      <alignment/>
    </xf>
    <xf numFmtId="3" fontId="48" fillId="36" borderId="21" xfId="0" applyNumberFormat="1" applyFont="1" applyFill="1" applyBorder="1" applyAlignment="1">
      <alignment/>
    </xf>
    <xf numFmtId="3" fontId="52" fillId="0" borderId="11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5" fillId="33" borderId="11" xfId="0" applyNumberFormat="1" applyFont="1" applyFill="1" applyBorder="1" applyAlignment="1">
      <alignment horizontal="right"/>
    </xf>
    <xf numFmtId="3" fontId="55" fillId="34" borderId="11" xfId="0" applyNumberFormat="1" applyFont="1" applyFill="1" applyBorder="1" applyAlignment="1">
      <alignment horizontal="right"/>
    </xf>
    <xf numFmtId="3" fontId="52" fillId="0" borderId="23" xfId="0" applyNumberFormat="1" applyFont="1" applyBorder="1" applyAlignment="1">
      <alignment horizontal="right"/>
    </xf>
    <xf numFmtId="3" fontId="52" fillId="0" borderId="24" xfId="0" applyNumberFormat="1" applyFont="1" applyBorder="1" applyAlignment="1">
      <alignment/>
    </xf>
    <xf numFmtId="3" fontId="55" fillId="33" borderId="24" xfId="0" applyNumberFormat="1" applyFont="1" applyFill="1" applyBorder="1" applyAlignment="1">
      <alignment/>
    </xf>
    <xf numFmtId="3" fontId="55" fillId="35" borderId="25" xfId="0" applyNumberFormat="1" applyFont="1" applyFill="1" applyBorder="1" applyAlignment="1">
      <alignment/>
    </xf>
    <xf numFmtId="0" fontId="52" fillId="36" borderId="26" xfId="0" applyFont="1" applyFill="1" applyBorder="1" applyAlignment="1">
      <alignment horizontal="center" vertical="center" wrapText="1"/>
    </xf>
    <xf numFmtId="0" fontId="52" fillId="36" borderId="14" xfId="0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/>
    </xf>
    <xf numFmtId="3" fontId="53" fillId="0" borderId="10" xfId="0" applyNumberFormat="1" applyFont="1" applyBorder="1" applyAlignment="1">
      <alignment/>
    </xf>
    <xf numFmtId="3" fontId="55" fillId="34" borderId="10" xfId="0" applyNumberFormat="1" applyFont="1" applyFill="1" applyBorder="1" applyAlignment="1">
      <alignment/>
    </xf>
    <xf numFmtId="0" fontId="55" fillId="35" borderId="27" xfId="0" applyFont="1" applyFill="1" applyBorder="1" applyAlignment="1">
      <alignment/>
    </xf>
    <xf numFmtId="3" fontId="55" fillId="35" borderId="28" xfId="0" applyNumberFormat="1" applyFont="1" applyFill="1" applyBorder="1" applyAlignment="1">
      <alignment horizontal="right"/>
    </xf>
    <xf numFmtId="3" fontId="55" fillId="35" borderId="28" xfId="0" applyNumberFormat="1" applyFont="1" applyFill="1" applyBorder="1" applyAlignment="1">
      <alignment/>
    </xf>
    <xf numFmtId="3" fontId="55" fillId="35" borderId="27" xfId="0" applyNumberFormat="1" applyFont="1" applyFill="1" applyBorder="1" applyAlignment="1">
      <alignment/>
    </xf>
    <xf numFmtId="0" fontId="55" fillId="35" borderId="29" xfId="0" applyFont="1" applyFill="1" applyBorder="1" applyAlignment="1">
      <alignment/>
    </xf>
    <xf numFmtId="3" fontId="55" fillId="35" borderId="30" xfId="0" applyNumberFormat="1" applyFont="1" applyFill="1" applyBorder="1" applyAlignment="1">
      <alignment horizontal="right"/>
    </xf>
    <xf numFmtId="3" fontId="55" fillId="35" borderId="30" xfId="0" applyNumberFormat="1" applyFont="1" applyFill="1" applyBorder="1" applyAlignment="1">
      <alignment/>
    </xf>
    <xf numFmtId="0" fontId="5" fillId="35" borderId="29" xfId="0" applyFont="1" applyFill="1" applyBorder="1" applyAlignment="1">
      <alignment vertical="top" wrapText="1"/>
    </xf>
    <xf numFmtId="0" fontId="55" fillId="36" borderId="14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55" fillId="34" borderId="10" xfId="0" applyFont="1" applyFill="1" applyBorder="1" applyAlignment="1">
      <alignment horizontal="right"/>
    </xf>
    <xf numFmtId="0" fontId="7" fillId="0" borderId="11" xfId="0" applyFont="1" applyBorder="1" applyAlignment="1">
      <alignment vertical="center" wrapText="1"/>
    </xf>
    <xf numFmtId="3" fontId="5" fillId="33" borderId="26" xfId="0" applyNumberFormat="1" applyFont="1" applyFill="1" applyBorder="1" applyAlignment="1">
      <alignment vertical="top" wrapText="1"/>
    </xf>
    <xf numFmtId="3" fontId="4" fillId="0" borderId="24" xfId="0" applyNumberFormat="1" applyFont="1" applyBorder="1" applyAlignment="1">
      <alignment vertical="top" wrapText="1"/>
    </xf>
    <xf numFmtId="3" fontId="4" fillId="0" borderId="24" xfId="0" applyNumberFormat="1" applyFont="1" applyBorder="1" applyAlignment="1">
      <alignment vertical="center" wrapText="1"/>
    </xf>
    <xf numFmtId="3" fontId="5" fillId="33" borderId="24" xfId="0" applyNumberFormat="1" applyFont="1" applyFill="1" applyBorder="1" applyAlignment="1">
      <alignment vertical="top" wrapText="1"/>
    </xf>
    <xf numFmtId="3" fontId="55" fillId="35" borderId="24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vertical="top" wrapText="1"/>
    </xf>
    <xf numFmtId="3" fontId="0" fillId="33" borderId="11" xfId="0" applyNumberFormat="1" applyFill="1" applyBorder="1" applyAlignment="1">
      <alignment/>
    </xf>
    <xf numFmtId="3" fontId="48" fillId="33" borderId="24" xfId="0" applyNumberFormat="1" applyFont="1" applyFill="1" applyBorder="1" applyAlignment="1">
      <alignment/>
    </xf>
    <xf numFmtId="3" fontId="0" fillId="0" borderId="24" xfId="0" applyNumberFormat="1" applyBorder="1" applyAlignment="1">
      <alignment/>
    </xf>
    <xf numFmtId="3" fontId="54" fillId="0" borderId="24" xfId="0" applyNumberFormat="1" applyFont="1" applyBorder="1" applyAlignment="1">
      <alignment/>
    </xf>
    <xf numFmtId="3" fontId="0" fillId="0" borderId="24" xfId="0" applyNumberFormat="1" applyFill="1" applyBorder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11" xfId="0" applyNumberFormat="1" applyFont="1" applyBorder="1" applyAlignment="1">
      <alignment/>
    </xf>
    <xf numFmtId="3" fontId="55" fillId="33" borderId="22" xfId="0" applyNumberFormat="1" applyFont="1" applyFill="1" applyBorder="1" applyAlignment="1">
      <alignment/>
    </xf>
    <xf numFmtId="3" fontId="55" fillId="33" borderId="12" xfId="0" applyNumberFormat="1" applyFont="1" applyFill="1" applyBorder="1" applyAlignment="1">
      <alignment/>
    </xf>
    <xf numFmtId="3" fontId="52" fillId="0" borderId="31" xfId="0" applyNumberFormat="1" applyFont="1" applyBorder="1" applyAlignment="1">
      <alignment/>
    </xf>
    <xf numFmtId="3" fontId="52" fillId="33" borderId="22" xfId="0" applyNumberFormat="1" applyFont="1" applyFill="1" applyBorder="1" applyAlignment="1">
      <alignment/>
    </xf>
    <xf numFmtId="3" fontId="55" fillId="0" borderId="12" xfId="0" applyNumberFormat="1" applyFont="1" applyFill="1" applyBorder="1" applyAlignment="1">
      <alignment/>
    </xf>
    <xf numFmtId="0" fontId="55" fillId="36" borderId="32" xfId="0" applyFont="1" applyFill="1" applyBorder="1" applyAlignment="1">
      <alignment horizontal="center" vertical="center" wrapText="1"/>
    </xf>
    <xf numFmtId="0" fontId="55" fillId="36" borderId="33" xfId="0" applyFont="1" applyFill="1" applyBorder="1" applyAlignment="1">
      <alignment horizontal="center" vertical="center" wrapText="1"/>
    </xf>
    <xf numFmtId="0" fontId="55" fillId="35" borderId="33" xfId="0" applyFont="1" applyFill="1" applyBorder="1" applyAlignment="1">
      <alignment/>
    </xf>
    <xf numFmtId="0" fontId="55" fillId="36" borderId="34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5" fillId="36" borderId="11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/>
    </xf>
    <xf numFmtId="0" fontId="9" fillId="16" borderId="11" xfId="0" applyFont="1" applyFill="1" applyBorder="1" applyAlignment="1">
      <alignment vertical="top" wrapText="1"/>
    </xf>
    <xf numFmtId="3" fontId="57" fillId="16" borderId="11" xfId="0" applyNumberFormat="1" applyFont="1" applyFill="1" applyBorder="1" applyAlignment="1">
      <alignment/>
    </xf>
    <xf numFmtId="0" fontId="52" fillId="0" borderId="28" xfId="0" applyFont="1" applyBorder="1" applyAlignment="1">
      <alignment/>
    </xf>
    <xf numFmtId="0" fontId="52" fillId="35" borderId="28" xfId="0" applyFont="1" applyFill="1" applyBorder="1" applyAlignment="1">
      <alignment/>
    </xf>
    <xf numFmtId="0" fontId="9" fillId="0" borderId="28" xfId="0" applyFont="1" applyFill="1" applyBorder="1" applyAlignment="1">
      <alignment vertical="top" wrapText="1"/>
    </xf>
    <xf numFmtId="3" fontId="57" fillId="0" borderId="28" xfId="0" applyNumberFormat="1" applyFont="1" applyFill="1" applyBorder="1" applyAlignment="1">
      <alignment/>
    </xf>
    <xf numFmtId="3" fontId="52" fillId="0" borderId="28" xfId="0" applyNumberFormat="1" applyFont="1" applyBorder="1" applyAlignment="1">
      <alignment/>
    </xf>
    <xf numFmtId="0" fontId="0" fillId="0" borderId="35" xfId="0" applyBorder="1" applyAlignment="1">
      <alignment/>
    </xf>
    <xf numFmtId="0" fontId="55" fillId="34" borderId="10" xfId="0" applyFont="1" applyFill="1" applyBorder="1" applyAlignment="1">
      <alignment horizontal="left"/>
    </xf>
    <xf numFmtId="3" fontId="55" fillId="34" borderId="23" xfId="0" applyNumberFormat="1" applyFont="1" applyFill="1" applyBorder="1" applyAlignment="1">
      <alignment horizontal="right"/>
    </xf>
    <xf numFmtId="0" fontId="5" fillId="33" borderId="28" xfId="0" applyFont="1" applyFill="1" applyBorder="1" applyAlignment="1">
      <alignment vertical="top" wrapText="1"/>
    </xf>
    <xf numFmtId="3" fontId="55" fillId="33" borderId="28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3" fontId="55" fillId="33" borderId="27" xfId="0" applyNumberFormat="1" applyFont="1" applyFill="1" applyBorder="1" applyAlignment="1">
      <alignment/>
    </xf>
    <xf numFmtId="3" fontId="55" fillId="0" borderId="28" xfId="0" applyNumberFormat="1" applyFont="1" applyFill="1" applyBorder="1" applyAlignment="1">
      <alignment/>
    </xf>
    <xf numFmtId="3" fontId="55" fillId="0" borderId="35" xfId="0" applyNumberFormat="1" applyFont="1" applyFill="1" applyBorder="1" applyAlignment="1">
      <alignment/>
    </xf>
    <xf numFmtId="3" fontId="55" fillId="0" borderId="27" xfId="0" applyNumberFormat="1" applyFont="1" applyFill="1" applyBorder="1" applyAlignment="1">
      <alignment/>
    </xf>
    <xf numFmtId="0" fontId="7" fillId="0" borderId="28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left"/>
    </xf>
    <xf numFmtId="3" fontId="55" fillId="33" borderId="36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3" fontId="48" fillId="0" borderId="11" xfId="0" applyNumberFormat="1" applyFont="1" applyFill="1" applyBorder="1" applyAlignment="1">
      <alignment/>
    </xf>
    <xf numFmtId="3" fontId="48" fillId="0" borderId="24" xfId="0" applyNumberFormat="1" applyFont="1" applyFill="1" applyBorder="1" applyAlignment="1">
      <alignment/>
    </xf>
    <xf numFmtId="3" fontId="52" fillId="33" borderId="28" xfId="0" applyNumberFormat="1" applyFont="1" applyFill="1" applyBorder="1" applyAlignment="1">
      <alignment/>
    </xf>
    <xf numFmtId="3" fontId="52" fillId="33" borderId="37" xfId="0" applyNumberFormat="1" applyFont="1" applyFill="1" applyBorder="1" applyAlignment="1">
      <alignment/>
    </xf>
    <xf numFmtId="3" fontId="52" fillId="0" borderId="28" xfId="0" applyNumberFormat="1" applyFont="1" applyFill="1" applyBorder="1" applyAlignment="1">
      <alignment/>
    </xf>
    <xf numFmtId="3" fontId="52" fillId="0" borderId="37" xfId="0" applyNumberFormat="1" applyFont="1" applyFill="1" applyBorder="1" applyAlignment="1">
      <alignment/>
    </xf>
    <xf numFmtId="3" fontId="52" fillId="0" borderId="28" xfId="0" applyNumberFormat="1" applyFont="1" applyBorder="1" applyAlignment="1">
      <alignment/>
    </xf>
    <xf numFmtId="0" fontId="0" fillId="0" borderId="0" xfId="0" applyAlignment="1">
      <alignment horizontal="right"/>
    </xf>
    <xf numFmtId="3" fontId="55" fillId="33" borderId="23" xfId="0" applyNumberFormat="1" applyFont="1" applyFill="1" applyBorder="1" applyAlignment="1">
      <alignment/>
    </xf>
    <xf numFmtId="3" fontId="52" fillId="0" borderId="23" xfId="0" applyNumberFormat="1" applyFont="1" applyBorder="1" applyAlignment="1">
      <alignment/>
    </xf>
    <xf numFmtId="3" fontId="52" fillId="0" borderId="23" xfId="0" applyNumberFormat="1" applyFont="1" applyFill="1" applyBorder="1" applyAlignment="1">
      <alignment/>
    </xf>
    <xf numFmtId="3" fontId="53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 vertical="top" wrapText="1"/>
    </xf>
    <xf numFmtId="3" fontId="55" fillId="33" borderId="38" xfId="0" applyNumberFormat="1" applyFont="1" applyFill="1" applyBorder="1" applyAlignment="1">
      <alignment/>
    </xf>
    <xf numFmtId="3" fontId="55" fillId="0" borderId="38" xfId="0" applyNumberFormat="1" applyFont="1" applyFill="1" applyBorder="1" applyAlignment="1">
      <alignment/>
    </xf>
    <xf numFmtId="0" fontId="5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36" borderId="39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vertical="top" wrapText="1"/>
    </xf>
    <xf numFmtId="3" fontId="4" fillId="0" borderId="28" xfId="0" applyNumberFormat="1" applyFont="1" applyBorder="1" applyAlignment="1">
      <alignment vertical="top" wrapText="1"/>
    </xf>
    <xf numFmtId="3" fontId="4" fillId="0" borderId="28" xfId="0" applyNumberFormat="1" applyFont="1" applyBorder="1" applyAlignment="1">
      <alignment horizontal="right" vertical="top" wrapText="1"/>
    </xf>
    <xf numFmtId="0" fontId="4" fillId="0" borderId="37" xfId="0" applyFont="1" applyBorder="1" applyAlignment="1">
      <alignment horizontal="right" vertical="top" wrapText="1"/>
    </xf>
    <xf numFmtId="0" fontId="4" fillId="0" borderId="27" xfId="0" applyFont="1" applyBorder="1" applyAlignment="1">
      <alignment vertical="top" wrapText="1"/>
    </xf>
    <xf numFmtId="3" fontId="5" fillId="35" borderId="16" xfId="0" applyNumberFormat="1" applyFont="1" applyFill="1" applyBorder="1" applyAlignment="1">
      <alignment horizontal="right" vertical="top" wrapText="1"/>
    </xf>
    <xf numFmtId="0" fontId="5" fillId="35" borderId="21" xfId="0" applyFont="1" applyFill="1" applyBorder="1" applyAlignment="1">
      <alignment horizontal="right" vertical="top" wrapText="1"/>
    </xf>
    <xf numFmtId="3" fontId="4" fillId="0" borderId="35" xfId="0" applyNumberFormat="1" applyFont="1" applyBorder="1" applyAlignment="1">
      <alignment horizontal="right" vertical="top" wrapText="1"/>
    </xf>
    <xf numFmtId="3" fontId="5" fillId="35" borderId="25" xfId="0" applyNumberFormat="1" applyFont="1" applyFill="1" applyBorder="1" applyAlignment="1">
      <alignment horizontal="right" vertical="top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35" borderId="20" xfId="0" applyFont="1" applyFill="1" applyBorder="1" applyAlignment="1">
      <alignment vertical="top" wrapText="1"/>
    </xf>
    <xf numFmtId="0" fontId="5" fillId="35" borderId="16" xfId="0" applyFont="1" applyFill="1" applyBorder="1" applyAlignment="1">
      <alignment horizontal="right" vertical="top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26" xfId="0" applyFont="1" applyFill="1" applyBorder="1" applyAlignment="1">
      <alignment horizontal="center" vertical="center" wrapText="1"/>
    </xf>
    <xf numFmtId="0" fontId="55" fillId="36" borderId="40" xfId="0" applyFont="1" applyFill="1" applyBorder="1" applyAlignment="1">
      <alignment horizontal="center" vertical="center" wrapText="1"/>
    </xf>
    <xf numFmtId="0" fontId="55" fillId="36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top" wrapText="1"/>
    </xf>
    <xf numFmtId="0" fontId="55" fillId="36" borderId="43" xfId="0" applyFont="1" applyFill="1" applyBorder="1" applyAlignment="1">
      <alignment horizontal="center" vertical="center"/>
    </xf>
    <xf numFmtId="0" fontId="55" fillId="36" borderId="41" xfId="0" applyFont="1" applyFill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Táblázatstílus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6el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406leg&#250;jab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52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3" width="18.28125" style="0" customWidth="1"/>
    <col min="4" max="4" width="16.28125" style="0" customWidth="1"/>
    <col min="5" max="5" width="17.57421875" style="0" customWidth="1"/>
    <col min="6" max="8" width="19.00390625" style="0" customWidth="1"/>
    <col min="9" max="9" width="21.57421875" style="0" customWidth="1"/>
  </cols>
  <sheetData>
    <row r="1" ht="14.25">
      <c r="A1" t="s">
        <v>42</v>
      </c>
    </row>
    <row r="2" spans="2:3" ht="14.25">
      <c r="B2" s="1"/>
      <c r="C2" s="1"/>
    </row>
    <row r="3" spans="2:8" ht="15" thickBot="1">
      <c r="B3" s="126"/>
      <c r="C3" s="126"/>
      <c r="D3" s="126"/>
      <c r="E3" s="126"/>
      <c r="H3" s="170" t="s">
        <v>16</v>
      </c>
    </row>
    <row r="4" spans="1:9" ht="67.5" customHeight="1">
      <c r="A4" s="41" t="s">
        <v>38</v>
      </c>
      <c r="B4" s="42" t="s">
        <v>153</v>
      </c>
      <c r="C4" s="42" t="s">
        <v>158</v>
      </c>
      <c r="D4" s="92" t="s">
        <v>154</v>
      </c>
      <c r="E4" s="92" t="s">
        <v>159</v>
      </c>
      <c r="F4" s="92" t="s">
        <v>156</v>
      </c>
      <c r="G4" s="92" t="s">
        <v>160</v>
      </c>
      <c r="H4" s="93" t="s">
        <v>157</v>
      </c>
      <c r="I4" s="93" t="s">
        <v>161</v>
      </c>
    </row>
    <row r="5" spans="1:12" ht="20.25" customHeight="1">
      <c r="A5" s="11" t="s">
        <v>1</v>
      </c>
      <c r="B5" s="12">
        <f aca="true" t="shared" si="0" ref="B5:G5">B6</f>
        <v>27203</v>
      </c>
      <c r="C5" s="12">
        <f t="shared" si="0"/>
        <v>27170</v>
      </c>
      <c r="D5" s="12">
        <f t="shared" si="0"/>
        <v>58384</v>
      </c>
      <c r="E5" s="12">
        <f t="shared" si="0"/>
        <v>63280</v>
      </c>
      <c r="F5" s="12">
        <f t="shared" si="0"/>
        <v>70447</v>
      </c>
      <c r="G5" s="12">
        <f t="shared" si="0"/>
        <v>70447</v>
      </c>
      <c r="H5" s="94">
        <f aca="true" t="shared" si="1" ref="H5:I48">B5+D5+F5</f>
        <v>156034</v>
      </c>
      <c r="I5" s="94">
        <f t="shared" si="1"/>
        <v>160897</v>
      </c>
      <c r="L5" s="1"/>
    </row>
    <row r="6" spans="1:14" ht="14.25">
      <c r="A6" s="3" t="s">
        <v>2</v>
      </c>
      <c r="B6" s="84">
        <v>27203</v>
      </c>
      <c r="C6" s="84">
        <v>27170</v>
      </c>
      <c r="D6" s="4">
        <v>58384</v>
      </c>
      <c r="E6" s="4">
        <v>63280</v>
      </c>
      <c r="F6" s="4">
        <v>70447</v>
      </c>
      <c r="G6" s="172">
        <v>70447</v>
      </c>
      <c r="H6" s="34">
        <f t="shared" si="1"/>
        <v>156034</v>
      </c>
      <c r="I6" s="34">
        <f t="shared" si="1"/>
        <v>160897</v>
      </c>
      <c r="K6" s="1"/>
      <c r="L6" s="1"/>
      <c r="M6" s="1"/>
      <c r="N6" s="1"/>
    </row>
    <row r="7" spans="1:14" ht="14.25">
      <c r="A7" s="3"/>
      <c r="B7" s="88"/>
      <c r="C7" s="88"/>
      <c r="D7" s="4"/>
      <c r="E7" s="4"/>
      <c r="F7" s="4"/>
      <c r="G7" s="172"/>
      <c r="H7" s="34">
        <f t="shared" si="1"/>
        <v>0</v>
      </c>
      <c r="I7" s="34">
        <f t="shared" si="1"/>
        <v>0</v>
      </c>
      <c r="K7" s="1"/>
      <c r="L7" s="1"/>
      <c r="M7" s="1"/>
      <c r="N7" s="1"/>
    </row>
    <row r="8" spans="1:14" ht="27">
      <c r="A8" s="11" t="s">
        <v>94</v>
      </c>
      <c r="B8" s="12">
        <f aca="true" t="shared" si="2" ref="B8:G8">SUM(B9:B15)</f>
        <v>966713</v>
      </c>
      <c r="C8" s="12">
        <f t="shared" si="2"/>
        <v>966713</v>
      </c>
      <c r="D8" s="12">
        <f t="shared" si="2"/>
        <v>46537</v>
      </c>
      <c r="E8" s="12">
        <f t="shared" si="2"/>
        <v>43254</v>
      </c>
      <c r="F8" s="12">
        <f t="shared" si="2"/>
        <v>0</v>
      </c>
      <c r="G8" s="12">
        <f t="shared" si="2"/>
        <v>0</v>
      </c>
      <c r="H8" s="94">
        <f t="shared" si="1"/>
        <v>1013250</v>
      </c>
      <c r="I8" s="94">
        <f t="shared" si="1"/>
        <v>1009967</v>
      </c>
      <c r="K8" s="1"/>
      <c r="L8" s="1"/>
      <c r="M8" s="1"/>
      <c r="N8" s="1"/>
    </row>
    <row r="9" spans="1:14" ht="14.25">
      <c r="A9" s="3" t="s">
        <v>98</v>
      </c>
      <c r="B9" s="4">
        <v>58236</v>
      </c>
      <c r="C9" s="4">
        <v>58236</v>
      </c>
      <c r="D9" s="4"/>
      <c r="E9" s="4"/>
      <c r="F9" s="4"/>
      <c r="G9" s="4"/>
      <c r="H9" s="34">
        <f t="shared" si="1"/>
        <v>58236</v>
      </c>
      <c r="I9" s="34">
        <f t="shared" si="1"/>
        <v>58236</v>
      </c>
      <c r="K9" s="1"/>
      <c r="L9" s="1"/>
      <c r="M9" s="1"/>
      <c r="N9" s="1"/>
    </row>
    <row r="10" spans="1:14" ht="14.25">
      <c r="A10" s="3" t="s">
        <v>99</v>
      </c>
      <c r="B10" s="4">
        <v>37000</v>
      </c>
      <c r="C10" s="4">
        <v>37000</v>
      </c>
      <c r="D10" s="4">
        <v>37752</v>
      </c>
      <c r="E10" s="4">
        <v>32824</v>
      </c>
      <c r="F10" s="4"/>
      <c r="G10" s="4"/>
      <c r="H10" s="34">
        <f t="shared" si="1"/>
        <v>74752</v>
      </c>
      <c r="I10" s="34">
        <f t="shared" si="1"/>
        <v>69824</v>
      </c>
      <c r="K10" s="1"/>
      <c r="L10" s="1"/>
      <c r="M10" s="1"/>
      <c r="N10" s="1"/>
    </row>
    <row r="11" spans="1:14" ht="14.25">
      <c r="A11" s="3" t="s">
        <v>100</v>
      </c>
      <c r="B11" s="63">
        <v>866795</v>
      </c>
      <c r="C11" s="63">
        <v>866795</v>
      </c>
      <c r="D11" s="4">
        <v>0</v>
      </c>
      <c r="E11" s="4"/>
      <c r="F11" s="4"/>
      <c r="G11" s="4"/>
      <c r="H11" s="34">
        <f t="shared" si="1"/>
        <v>866795</v>
      </c>
      <c r="I11" s="34">
        <f t="shared" si="1"/>
        <v>866795</v>
      </c>
      <c r="K11" s="1"/>
      <c r="L11" s="1"/>
      <c r="M11" s="1"/>
      <c r="N11" s="1"/>
    </row>
    <row r="12" spans="1:14" ht="14.25">
      <c r="A12" s="3" t="s">
        <v>101</v>
      </c>
      <c r="B12" s="4">
        <v>0</v>
      </c>
      <c r="C12" s="4">
        <v>0</v>
      </c>
      <c r="D12" s="63">
        <v>8785</v>
      </c>
      <c r="E12" s="63">
        <v>6006</v>
      </c>
      <c r="F12" s="63"/>
      <c r="G12" s="63"/>
      <c r="H12" s="34">
        <f t="shared" si="1"/>
        <v>8785</v>
      </c>
      <c r="I12" s="34">
        <f t="shared" si="1"/>
        <v>6006</v>
      </c>
      <c r="K12" s="1"/>
      <c r="L12" s="1"/>
      <c r="M12" s="1"/>
      <c r="N12" s="1"/>
    </row>
    <row r="13" spans="1:14" ht="27">
      <c r="A13" s="3" t="s">
        <v>102</v>
      </c>
      <c r="B13" s="4">
        <v>0</v>
      </c>
      <c r="C13" s="4">
        <v>0</v>
      </c>
      <c r="D13" s="4">
        <v>0</v>
      </c>
      <c r="E13" s="4"/>
      <c r="F13" s="4"/>
      <c r="G13" s="4"/>
      <c r="H13" s="34">
        <f t="shared" si="1"/>
        <v>0</v>
      </c>
      <c r="I13" s="34">
        <f t="shared" si="1"/>
        <v>0</v>
      </c>
      <c r="K13" s="1"/>
      <c r="L13" s="1"/>
      <c r="M13" s="1"/>
      <c r="N13" s="1"/>
    </row>
    <row r="14" spans="1:14" ht="14.25">
      <c r="A14" s="3" t="s">
        <v>103</v>
      </c>
      <c r="B14" s="4">
        <v>4682</v>
      </c>
      <c r="C14" s="4">
        <v>4682</v>
      </c>
      <c r="D14" s="4"/>
      <c r="E14" s="4">
        <v>4424</v>
      </c>
      <c r="F14" s="4"/>
      <c r="G14" s="4"/>
      <c r="H14" s="34">
        <f t="shared" si="1"/>
        <v>4682</v>
      </c>
      <c r="I14" s="34">
        <f t="shared" si="1"/>
        <v>9106</v>
      </c>
      <c r="K14" s="1"/>
      <c r="L14" s="1"/>
      <c r="M14" s="1"/>
      <c r="N14" s="1"/>
    </row>
    <row r="15" spans="1:14" ht="14.25">
      <c r="A15" s="3"/>
      <c r="B15" s="4"/>
      <c r="C15" s="4"/>
      <c r="D15" s="4"/>
      <c r="E15" s="4"/>
      <c r="F15" s="4"/>
      <c r="G15" s="4"/>
      <c r="H15" s="34">
        <f t="shared" si="1"/>
        <v>0</v>
      </c>
      <c r="I15" s="34">
        <f t="shared" si="1"/>
        <v>0</v>
      </c>
      <c r="K15" s="1"/>
      <c r="L15" s="1"/>
      <c r="M15" s="1"/>
      <c r="N15" s="1"/>
    </row>
    <row r="16" spans="1:14" ht="14.25">
      <c r="A16" s="11" t="s">
        <v>95</v>
      </c>
      <c r="B16" s="86">
        <f aca="true" t="shared" si="3" ref="B16:G16">SUM(B17:B17)</f>
        <v>0</v>
      </c>
      <c r="C16" s="86">
        <f t="shared" si="3"/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200</v>
      </c>
      <c r="H16" s="94">
        <f t="shared" si="1"/>
        <v>0</v>
      </c>
      <c r="I16" s="94">
        <f t="shared" si="1"/>
        <v>200</v>
      </c>
      <c r="K16" s="1"/>
      <c r="L16" s="1"/>
      <c r="M16" s="1"/>
      <c r="N16" s="1"/>
    </row>
    <row r="17" spans="1:14" ht="14.25">
      <c r="A17" s="3" t="s">
        <v>111</v>
      </c>
      <c r="B17" s="88">
        <v>0</v>
      </c>
      <c r="C17" s="88"/>
      <c r="D17" s="4">
        <v>0</v>
      </c>
      <c r="E17" s="4"/>
      <c r="F17" s="4"/>
      <c r="G17" s="4">
        <v>200</v>
      </c>
      <c r="H17" s="34">
        <f t="shared" si="1"/>
        <v>0</v>
      </c>
      <c r="I17" s="34">
        <f t="shared" si="1"/>
        <v>200</v>
      </c>
      <c r="K17" s="1"/>
      <c r="L17" s="1"/>
      <c r="M17" s="1"/>
      <c r="N17" s="1"/>
    </row>
    <row r="18" spans="1:14" ht="14.25">
      <c r="A18" s="3"/>
      <c r="B18" s="88"/>
      <c r="C18" s="88"/>
      <c r="D18" s="4"/>
      <c r="E18" s="4"/>
      <c r="F18" s="4"/>
      <c r="G18" s="4"/>
      <c r="H18" s="34">
        <f t="shared" si="1"/>
        <v>0</v>
      </c>
      <c r="I18" s="34">
        <f t="shared" si="1"/>
        <v>0</v>
      </c>
      <c r="K18" s="1"/>
      <c r="L18" s="1"/>
      <c r="M18" s="1"/>
      <c r="N18" s="1"/>
    </row>
    <row r="19" spans="1:14" ht="14.25">
      <c r="A19" s="11" t="s">
        <v>96</v>
      </c>
      <c r="B19" s="86">
        <f aca="true" t="shared" si="4" ref="B19:G19">SUM(B20:B20)</f>
        <v>0</v>
      </c>
      <c r="C19" s="86">
        <f t="shared" si="4"/>
        <v>0</v>
      </c>
      <c r="D19" s="12">
        <f t="shared" si="4"/>
        <v>0</v>
      </c>
      <c r="E19" s="12">
        <f t="shared" si="4"/>
        <v>0</v>
      </c>
      <c r="F19" s="12">
        <f t="shared" si="4"/>
        <v>0</v>
      </c>
      <c r="G19" s="12">
        <f t="shared" si="4"/>
        <v>0</v>
      </c>
      <c r="H19" s="94">
        <f t="shared" si="1"/>
        <v>0</v>
      </c>
      <c r="I19" s="94">
        <f t="shared" si="1"/>
        <v>0</v>
      </c>
      <c r="K19" s="1"/>
      <c r="L19" s="1"/>
      <c r="M19" s="1"/>
      <c r="N19" s="1"/>
    </row>
    <row r="20" spans="1:14" ht="14.25">
      <c r="A20" s="3" t="s">
        <v>116</v>
      </c>
      <c r="B20" s="4">
        <v>0</v>
      </c>
      <c r="C20" s="4"/>
      <c r="D20" s="4">
        <v>0</v>
      </c>
      <c r="E20" s="4"/>
      <c r="F20" s="4"/>
      <c r="G20" s="4"/>
      <c r="H20" s="34">
        <f t="shared" si="1"/>
        <v>0</v>
      </c>
      <c r="I20" s="34">
        <f t="shared" si="1"/>
        <v>0</v>
      </c>
      <c r="K20" s="1"/>
      <c r="L20" s="1"/>
      <c r="M20" s="1"/>
      <c r="N20" s="1"/>
    </row>
    <row r="21" spans="1:14" ht="14.25">
      <c r="A21" s="3"/>
      <c r="B21" s="88"/>
      <c r="C21" s="88"/>
      <c r="D21" s="4"/>
      <c r="E21" s="4"/>
      <c r="F21" s="4"/>
      <c r="G21" s="4"/>
      <c r="H21" s="34">
        <f t="shared" si="1"/>
        <v>0</v>
      </c>
      <c r="I21" s="34">
        <f t="shared" si="1"/>
        <v>0</v>
      </c>
      <c r="K21" s="1"/>
      <c r="L21" s="1"/>
      <c r="M21" s="1"/>
      <c r="N21" s="1"/>
    </row>
    <row r="22" spans="1:14" ht="27">
      <c r="A22" s="11" t="s">
        <v>97</v>
      </c>
      <c r="B22" s="86">
        <f aca="true" t="shared" si="5" ref="B22:G22">SUM(B23:B29)</f>
        <v>0</v>
      </c>
      <c r="C22" s="86">
        <f t="shared" si="5"/>
        <v>0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94">
        <f t="shared" si="1"/>
        <v>0</v>
      </c>
      <c r="I22" s="94">
        <f t="shared" si="1"/>
        <v>0</v>
      </c>
      <c r="K22" s="1"/>
      <c r="L22" s="1"/>
      <c r="M22" s="1"/>
      <c r="N22" s="1"/>
    </row>
    <row r="23" spans="1:14" ht="14.25">
      <c r="A23" s="3" t="s">
        <v>104</v>
      </c>
      <c r="B23" s="4"/>
      <c r="C23" s="4"/>
      <c r="D23" s="4"/>
      <c r="E23" s="4"/>
      <c r="F23" s="4"/>
      <c r="G23" s="4"/>
      <c r="H23" s="34">
        <f t="shared" si="1"/>
        <v>0</v>
      </c>
      <c r="I23" s="34">
        <f t="shared" si="1"/>
        <v>0</v>
      </c>
      <c r="K23" s="1"/>
      <c r="L23" s="1"/>
      <c r="M23" s="1"/>
      <c r="N23" s="1"/>
    </row>
    <row r="24" spans="1:14" ht="14.25">
      <c r="A24" s="3" t="s">
        <v>105</v>
      </c>
      <c r="B24" s="4"/>
      <c r="C24" s="4"/>
      <c r="D24" s="4"/>
      <c r="E24" s="4"/>
      <c r="F24" s="4"/>
      <c r="G24" s="4"/>
      <c r="H24" s="34">
        <f t="shared" si="1"/>
        <v>0</v>
      </c>
      <c r="I24" s="34">
        <f t="shared" si="1"/>
        <v>0</v>
      </c>
      <c r="K24" s="1"/>
      <c r="L24" s="1"/>
      <c r="M24" s="1"/>
      <c r="N24" s="1"/>
    </row>
    <row r="25" spans="1:14" ht="14.25">
      <c r="A25" s="3" t="s">
        <v>106</v>
      </c>
      <c r="B25" s="4"/>
      <c r="C25" s="4"/>
      <c r="D25" s="4"/>
      <c r="E25" s="4"/>
      <c r="F25" s="4"/>
      <c r="G25" s="4"/>
      <c r="H25" s="34">
        <f t="shared" si="1"/>
        <v>0</v>
      </c>
      <c r="I25" s="34">
        <f t="shared" si="1"/>
        <v>0</v>
      </c>
      <c r="K25" s="1"/>
      <c r="L25" s="1"/>
      <c r="M25" s="1"/>
      <c r="N25" s="1"/>
    </row>
    <row r="26" spans="1:14" ht="14.25">
      <c r="A26" s="3" t="s">
        <v>107</v>
      </c>
      <c r="B26" s="4"/>
      <c r="C26" s="4"/>
      <c r="D26" s="4"/>
      <c r="E26" s="4"/>
      <c r="F26" s="4"/>
      <c r="G26" s="4"/>
      <c r="H26" s="34">
        <f t="shared" si="1"/>
        <v>0</v>
      </c>
      <c r="I26" s="34">
        <f t="shared" si="1"/>
        <v>0</v>
      </c>
      <c r="J26" s="1"/>
      <c r="K26" s="1"/>
      <c r="L26" s="1"/>
      <c r="M26" s="1"/>
      <c r="N26" s="1"/>
    </row>
    <row r="27" spans="1:14" ht="27">
      <c r="A27" s="3" t="s">
        <v>108</v>
      </c>
      <c r="B27" s="4"/>
      <c r="C27" s="4"/>
      <c r="D27" s="4"/>
      <c r="E27" s="4"/>
      <c r="F27" s="4"/>
      <c r="G27" s="4"/>
      <c r="H27" s="34">
        <f t="shared" si="1"/>
        <v>0</v>
      </c>
      <c r="I27" s="34">
        <f t="shared" si="1"/>
        <v>0</v>
      </c>
      <c r="K27" s="1"/>
      <c r="L27" s="1"/>
      <c r="M27" s="1"/>
      <c r="N27" s="1"/>
    </row>
    <row r="28" spans="1:14" ht="14.25">
      <c r="A28" s="3" t="s">
        <v>109</v>
      </c>
      <c r="B28" s="4"/>
      <c r="C28" s="4"/>
      <c r="D28" s="4"/>
      <c r="E28" s="4"/>
      <c r="F28" s="4"/>
      <c r="G28" s="4"/>
      <c r="H28" s="34">
        <f t="shared" si="1"/>
        <v>0</v>
      </c>
      <c r="I28" s="34">
        <f t="shared" si="1"/>
        <v>0</v>
      </c>
      <c r="K28" s="1"/>
      <c r="L28" s="1"/>
      <c r="M28" s="1"/>
      <c r="N28" s="1"/>
    </row>
    <row r="29" spans="1:14" ht="14.25">
      <c r="A29" s="3"/>
      <c r="B29" s="88"/>
      <c r="C29" s="88"/>
      <c r="D29" s="4"/>
      <c r="E29" s="4"/>
      <c r="F29" s="4"/>
      <c r="G29" s="4"/>
      <c r="H29" s="34">
        <f t="shared" si="1"/>
        <v>0</v>
      </c>
      <c r="I29" s="34">
        <f t="shared" si="1"/>
        <v>0</v>
      </c>
      <c r="K29" s="1"/>
      <c r="L29" s="1"/>
      <c r="M29" s="1"/>
      <c r="N29" s="1"/>
    </row>
    <row r="30" spans="1:14" ht="14.25">
      <c r="A30" s="11" t="s">
        <v>110</v>
      </c>
      <c r="B30" s="86">
        <f aca="true" t="shared" si="6" ref="B30:G30">SUM(B31:B32)</f>
        <v>0</v>
      </c>
      <c r="C30" s="86">
        <f t="shared" si="6"/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94">
        <f t="shared" si="1"/>
        <v>0</v>
      </c>
      <c r="I30" s="94">
        <f t="shared" si="1"/>
        <v>0</v>
      </c>
      <c r="K30" s="1"/>
      <c r="L30" s="1"/>
      <c r="M30" s="1"/>
      <c r="N30" s="1"/>
    </row>
    <row r="31" spans="1:14" ht="27">
      <c r="A31" s="3" t="s">
        <v>3</v>
      </c>
      <c r="B31" s="88"/>
      <c r="C31" s="88"/>
      <c r="D31" s="4"/>
      <c r="E31" s="4"/>
      <c r="F31" s="4"/>
      <c r="G31" s="4"/>
      <c r="H31" s="34">
        <f t="shared" si="1"/>
        <v>0</v>
      </c>
      <c r="I31" s="34">
        <f t="shared" si="1"/>
        <v>0</v>
      </c>
      <c r="K31" s="1"/>
      <c r="L31" s="1"/>
      <c r="M31" s="1"/>
      <c r="N31" s="1"/>
    </row>
    <row r="32" spans="1:14" ht="14.25">
      <c r="A32" s="3" t="s">
        <v>89</v>
      </c>
      <c r="B32" s="88"/>
      <c r="C32" s="88"/>
      <c r="D32" s="4"/>
      <c r="E32" s="4"/>
      <c r="F32" s="4"/>
      <c r="G32" s="4"/>
      <c r="H32" s="34">
        <f t="shared" si="1"/>
        <v>0</v>
      </c>
      <c r="I32" s="34">
        <f t="shared" si="1"/>
        <v>0</v>
      </c>
      <c r="K32" s="1"/>
      <c r="L32" s="1"/>
      <c r="M32" s="1"/>
      <c r="N32" s="1"/>
    </row>
    <row r="33" spans="1:14" ht="14.25">
      <c r="A33" s="3"/>
      <c r="B33" s="88"/>
      <c r="C33" s="88"/>
      <c r="D33" s="4"/>
      <c r="E33" s="4"/>
      <c r="F33" s="4"/>
      <c r="G33" s="4"/>
      <c r="H33" s="34">
        <f t="shared" si="1"/>
        <v>0</v>
      </c>
      <c r="I33" s="34">
        <f t="shared" si="1"/>
        <v>0</v>
      </c>
      <c r="K33" s="1"/>
      <c r="L33" s="1"/>
      <c r="M33" s="1"/>
      <c r="N33" s="1"/>
    </row>
    <row r="34" spans="1:14" ht="27">
      <c r="A34" s="11" t="s">
        <v>112</v>
      </c>
      <c r="B34" s="86">
        <f aca="true" t="shared" si="7" ref="B34:G34">SUM(B35:B35)</f>
        <v>0</v>
      </c>
      <c r="C34" s="86">
        <f t="shared" si="7"/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94">
        <f t="shared" si="1"/>
        <v>0</v>
      </c>
      <c r="I34" s="94">
        <f t="shared" si="1"/>
        <v>0</v>
      </c>
      <c r="K34" s="1"/>
      <c r="L34" s="1"/>
      <c r="M34" s="1"/>
      <c r="N34" s="1"/>
    </row>
    <row r="35" spans="1:14" ht="27">
      <c r="A35" s="3" t="s">
        <v>113</v>
      </c>
      <c r="B35" s="88"/>
      <c r="C35" s="88"/>
      <c r="D35" s="4">
        <v>0</v>
      </c>
      <c r="E35" s="4"/>
      <c r="F35" s="4"/>
      <c r="G35" s="172"/>
      <c r="H35" s="34">
        <f t="shared" si="1"/>
        <v>0</v>
      </c>
      <c r="I35" s="34">
        <f t="shared" si="1"/>
        <v>0</v>
      </c>
      <c r="K35" s="1"/>
      <c r="L35" s="1"/>
      <c r="M35" s="1"/>
      <c r="N35" s="1"/>
    </row>
    <row r="36" spans="1:14" ht="14.25">
      <c r="A36" s="3"/>
      <c r="B36" s="88"/>
      <c r="C36" s="88"/>
      <c r="D36" s="4"/>
      <c r="E36" s="4"/>
      <c r="F36" s="4"/>
      <c r="G36" s="172"/>
      <c r="H36" s="34">
        <f t="shared" si="1"/>
        <v>0</v>
      </c>
      <c r="I36" s="34">
        <f t="shared" si="1"/>
        <v>0</v>
      </c>
      <c r="K36" s="1"/>
      <c r="L36" s="1"/>
      <c r="M36" s="1"/>
      <c r="N36" s="1"/>
    </row>
    <row r="37" spans="1:14" ht="27">
      <c r="A37" s="13" t="s">
        <v>114</v>
      </c>
      <c r="B37" s="87">
        <f aca="true" t="shared" si="8" ref="B37:G37">B22+B19+B16+B8+B5+B30+B34</f>
        <v>993916</v>
      </c>
      <c r="C37" s="87">
        <f t="shared" si="8"/>
        <v>993883</v>
      </c>
      <c r="D37" s="14">
        <f t="shared" si="8"/>
        <v>104921</v>
      </c>
      <c r="E37" s="14">
        <f t="shared" si="8"/>
        <v>106534</v>
      </c>
      <c r="F37" s="14">
        <f t="shared" si="8"/>
        <v>70447</v>
      </c>
      <c r="G37" s="14">
        <f t="shared" si="8"/>
        <v>70647</v>
      </c>
      <c r="H37" s="96">
        <f t="shared" si="1"/>
        <v>1169284</v>
      </c>
      <c r="I37" s="96">
        <f t="shared" si="1"/>
        <v>1171064</v>
      </c>
      <c r="K37" s="1"/>
      <c r="L37" s="1"/>
      <c r="M37" s="1"/>
      <c r="N37" s="1"/>
    </row>
    <row r="38" spans="1:14" ht="14.25">
      <c r="A38" s="3"/>
      <c r="B38" s="88"/>
      <c r="C38" s="88"/>
      <c r="D38" s="4"/>
      <c r="E38" s="4"/>
      <c r="F38" s="4"/>
      <c r="G38" s="4"/>
      <c r="H38" s="34">
        <f t="shared" si="1"/>
        <v>0</v>
      </c>
      <c r="I38" s="34">
        <f t="shared" si="1"/>
        <v>0</v>
      </c>
      <c r="K38" s="1"/>
      <c r="L38" s="1"/>
      <c r="M38" s="1"/>
      <c r="N38" s="1"/>
    </row>
    <row r="39" spans="1:14" ht="15" customHeight="1">
      <c r="A39" s="109" t="s">
        <v>115</v>
      </c>
      <c r="B39" s="87">
        <f aca="true" t="shared" si="9" ref="B39:G39">B40+B43</f>
        <v>62240</v>
      </c>
      <c r="C39" s="87">
        <f t="shared" si="9"/>
        <v>62273</v>
      </c>
      <c r="D39" s="14">
        <f t="shared" si="9"/>
        <v>52483</v>
      </c>
      <c r="E39" s="14">
        <f t="shared" si="9"/>
        <v>63574</v>
      </c>
      <c r="F39" s="14">
        <f t="shared" si="9"/>
        <v>21528</v>
      </c>
      <c r="G39" s="14">
        <f t="shared" si="9"/>
        <v>21531</v>
      </c>
      <c r="H39" s="96">
        <f t="shared" si="1"/>
        <v>136251</v>
      </c>
      <c r="I39" s="96">
        <f t="shared" si="1"/>
        <v>147378</v>
      </c>
      <c r="K39" s="1"/>
      <c r="L39" s="1"/>
      <c r="M39" s="1"/>
      <c r="N39" s="1"/>
    </row>
    <row r="40" spans="1:14" ht="39.75">
      <c r="A40" s="6" t="s">
        <v>5</v>
      </c>
      <c r="B40" s="85">
        <f aca="true" t="shared" si="10" ref="B40:G40">SUM(B41:B42)</f>
        <v>62240</v>
      </c>
      <c r="C40" s="85">
        <f t="shared" si="10"/>
        <v>62273</v>
      </c>
      <c r="D40" s="7">
        <f t="shared" si="10"/>
        <v>52483</v>
      </c>
      <c r="E40" s="7">
        <f t="shared" si="10"/>
        <v>63574</v>
      </c>
      <c r="F40" s="7">
        <f t="shared" si="10"/>
        <v>21528</v>
      </c>
      <c r="G40" s="7">
        <f t="shared" si="10"/>
        <v>21531</v>
      </c>
      <c r="H40" s="95">
        <f t="shared" si="1"/>
        <v>136251</v>
      </c>
      <c r="I40" s="95">
        <f t="shared" si="1"/>
        <v>147378</v>
      </c>
      <c r="K40" s="1"/>
      <c r="L40" s="1"/>
      <c r="M40" s="1"/>
      <c r="N40" s="1"/>
    </row>
    <row r="41" spans="1:14" ht="14.25">
      <c r="A41" s="3" t="s">
        <v>6</v>
      </c>
      <c r="B41" s="107">
        <v>22213</v>
      </c>
      <c r="C41" s="107">
        <v>22246</v>
      </c>
      <c r="D41" s="63">
        <v>52483</v>
      </c>
      <c r="E41" s="63">
        <v>63574</v>
      </c>
      <c r="F41" s="63">
        <v>21528</v>
      </c>
      <c r="G41" s="173">
        <v>21531</v>
      </c>
      <c r="H41" s="34">
        <f t="shared" si="1"/>
        <v>96224</v>
      </c>
      <c r="I41" s="34">
        <f t="shared" si="1"/>
        <v>107351</v>
      </c>
      <c r="K41" s="1"/>
      <c r="L41" s="1"/>
      <c r="M41" s="1"/>
      <c r="N41" s="1"/>
    </row>
    <row r="42" spans="1:14" ht="14.25">
      <c r="A42" s="3" t="s">
        <v>7</v>
      </c>
      <c r="B42" s="88">
        <v>40027</v>
      </c>
      <c r="C42" s="88">
        <v>40027</v>
      </c>
      <c r="D42" s="4">
        <v>0</v>
      </c>
      <c r="E42" s="4"/>
      <c r="F42" s="4"/>
      <c r="G42" s="172"/>
      <c r="H42" s="34">
        <f t="shared" si="1"/>
        <v>40027</v>
      </c>
      <c r="I42" s="34">
        <f t="shared" si="1"/>
        <v>40027</v>
      </c>
      <c r="K42" s="1"/>
      <c r="L42" s="1"/>
      <c r="M42" s="1"/>
      <c r="N42" s="1"/>
    </row>
    <row r="43" spans="1:14" ht="27">
      <c r="A43" s="6" t="s">
        <v>8</v>
      </c>
      <c r="B43" s="85">
        <f>SUM(B44:B45)</f>
        <v>0</v>
      </c>
      <c r="C43" s="85"/>
      <c r="D43" s="7">
        <f>SUM(D44:D45)</f>
        <v>0</v>
      </c>
      <c r="E43" s="7"/>
      <c r="F43" s="7">
        <f>SUM(F44:F45)</f>
        <v>0</v>
      </c>
      <c r="G43" s="174"/>
      <c r="H43" s="95">
        <f t="shared" si="1"/>
        <v>0</v>
      </c>
      <c r="I43" s="95">
        <f t="shared" si="1"/>
        <v>0</v>
      </c>
      <c r="K43" s="1"/>
      <c r="L43" s="1"/>
      <c r="M43" s="1"/>
      <c r="N43" s="1"/>
    </row>
    <row r="44" spans="1:14" ht="14.25">
      <c r="A44" s="3" t="s">
        <v>9</v>
      </c>
      <c r="B44" s="88"/>
      <c r="C44" s="88"/>
      <c r="D44" s="4">
        <v>0</v>
      </c>
      <c r="E44" s="4"/>
      <c r="F44" s="4"/>
      <c r="G44" s="172"/>
      <c r="H44" s="34">
        <f t="shared" si="1"/>
        <v>0</v>
      </c>
      <c r="I44" s="34">
        <f t="shared" si="1"/>
        <v>0</v>
      </c>
      <c r="K44" s="1"/>
      <c r="L44" s="1"/>
      <c r="M44" s="1"/>
      <c r="N44" s="1"/>
    </row>
    <row r="45" spans="1:14" ht="14.25">
      <c r="A45" s="3" t="s">
        <v>10</v>
      </c>
      <c r="B45" s="88"/>
      <c r="C45" s="88"/>
      <c r="D45" s="4">
        <v>0</v>
      </c>
      <c r="E45" s="4"/>
      <c r="F45" s="4"/>
      <c r="G45" s="172"/>
      <c r="H45" s="34">
        <f t="shared" si="1"/>
        <v>0</v>
      </c>
      <c r="I45" s="34">
        <f t="shared" si="1"/>
        <v>0</v>
      </c>
      <c r="K45" s="1"/>
      <c r="L45" s="1"/>
      <c r="M45" s="1"/>
      <c r="N45" s="1"/>
    </row>
    <row r="46" spans="1:14" ht="14.25">
      <c r="A46" s="150" t="s">
        <v>137</v>
      </c>
      <c r="B46" s="151">
        <f aca="true" t="shared" si="11" ref="B46:I46">B47+B48</f>
        <v>0</v>
      </c>
      <c r="C46" s="151">
        <f t="shared" si="11"/>
        <v>0</v>
      </c>
      <c r="D46" s="14">
        <f t="shared" si="11"/>
        <v>0</v>
      </c>
      <c r="E46" s="14">
        <f t="shared" si="11"/>
        <v>0</v>
      </c>
      <c r="F46" s="14">
        <f t="shared" si="11"/>
        <v>0</v>
      </c>
      <c r="G46" s="14">
        <f t="shared" si="11"/>
        <v>0</v>
      </c>
      <c r="H46" s="96">
        <f t="shared" si="11"/>
        <v>0</v>
      </c>
      <c r="I46" s="96">
        <f t="shared" si="11"/>
        <v>0</v>
      </c>
      <c r="K46" s="1"/>
      <c r="L46" s="1"/>
      <c r="M46" s="1"/>
      <c r="N46" s="1"/>
    </row>
    <row r="47" spans="1:14" ht="14.25">
      <c r="A47" s="6" t="s">
        <v>138</v>
      </c>
      <c r="B47" s="88"/>
      <c r="C47" s="88"/>
      <c r="D47" s="4"/>
      <c r="E47" s="4"/>
      <c r="F47" s="4"/>
      <c r="G47" s="4"/>
      <c r="H47" s="34">
        <f t="shared" si="1"/>
        <v>0</v>
      </c>
      <c r="I47" s="34">
        <f t="shared" si="1"/>
        <v>0</v>
      </c>
      <c r="K47" s="1"/>
      <c r="L47" s="1"/>
      <c r="M47" s="1"/>
      <c r="N47" s="1"/>
    </row>
    <row r="48" spans="1:14" ht="14.25">
      <c r="A48" s="6" t="s">
        <v>139</v>
      </c>
      <c r="B48" s="88"/>
      <c r="C48" s="88"/>
      <c r="D48" s="4"/>
      <c r="E48" s="4"/>
      <c r="F48" s="4"/>
      <c r="G48" s="4"/>
      <c r="H48" s="34">
        <f t="shared" si="1"/>
        <v>0</v>
      </c>
      <c r="I48" s="34">
        <f t="shared" si="1"/>
        <v>0</v>
      </c>
      <c r="K48" s="1"/>
      <c r="L48" s="1"/>
      <c r="M48" s="1"/>
      <c r="N48" s="1"/>
    </row>
    <row r="49" spans="1:14" ht="15" thickBot="1">
      <c r="A49" s="97" t="s">
        <v>11</v>
      </c>
      <c r="B49" s="98">
        <f aca="true" t="shared" si="12" ref="B49:I49">B39+B37+B46</f>
        <v>1056156</v>
      </c>
      <c r="C49" s="98">
        <f t="shared" si="12"/>
        <v>1056156</v>
      </c>
      <c r="D49" s="99">
        <f t="shared" si="12"/>
        <v>157404</v>
      </c>
      <c r="E49" s="99">
        <f t="shared" si="12"/>
        <v>170108</v>
      </c>
      <c r="F49" s="99">
        <f t="shared" si="12"/>
        <v>91975</v>
      </c>
      <c r="G49" s="99">
        <f t="shared" si="12"/>
        <v>92178</v>
      </c>
      <c r="H49" s="100">
        <f t="shared" si="12"/>
        <v>1305535</v>
      </c>
      <c r="I49" s="100">
        <f t="shared" si="12"/>
        <v>1318442</v>
      </c>
      <c r="K49" s="1"/>
      <c r="L49" s="1"/>
      <c r="M49" s="1"/>
      <c r="N49" s="1"/>
    </row>
    <row r="50" spans="1:9" ht="15" thickBot="1">
      <c r="A50" s="101" t="s">
        <v>67</v>
      </c>
      <c r="B50" s="102"/>
      <c r="C50" s="102"/>
      <c r="D50" s="103"/>
      <c r="E50" s="103"/>
      <c r="F50" s="103"/>
      <c r="G50" s="103"/>
      <c r="H50" s="103"/>
      <c r="I50" s="103"/>
    </row>
    <row r="52" ht="14.25">
      <c r="H52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2" r:id="rId2"/>
  <headerFooter>
    <oddHeader>&amp;L&amp;G&amp;C.../2022 (V.19.) számú határozat
a Marcali Kistérségi Többcélú Társulás
2021. évi költségvetésének módosításáról
</oddHeader>
    <oddFooter>&amp;C&amp;P. oldal</oddFooter>
  </headerFooter>
  <colBreaks count="1" manualBreakCount="1">
    <brk id="8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N28"/>
  <sheetViews>
    <sheetView view="pageBreakPreview" zoomScale="60" workbookViewId="0" topLeftCell="A1">
      <selection activeCell="D1" sqref="D1"/>
    </sheetView>
  </sheetViews>
  <sheetFormatPr defaultColWidth="9.140625" defaultRowHeight="15"/>
  <cols>
    <col min="1" max="1" width="23.28125" style="0" customWidth="1"/>
    <col min="2" max="5" width="17.28125" style="0" customWidth="1"/>
    <col min="6" max="8" width="18.140625" style="0" customWidth="1"/>
    <col min="9" max="9" width="20.28125" style="0" customWidth="1"/>
  </cols>
  <sheetData>
    <row r="2" spans="1:8" ht="15" thickBot="1">
      <c r="A2" s="2" t="s">
        <v>41</v>
      </c>
      <c r="B2" s="2"/>
      <c r="C2" s="2"/>
      <c r="D2" s="2"/>
      <c r="E2" s="2"/>
      <c r="F2" s="2"/>
      <c r="G2" s="2"/>
      <c r="H2" s="16" t="s">
        <v>16</v>
      </c>
    </row>
    <row r="3" spans="1:9" ht="67.5" customHeight="1">
      <c r="A3" s="47" t="s">
        <v>39</v>
      </c>
      <c r="B3" s="42" t="s">
        <v>153</v>
      </c>
      <c r="C3" s="42" t="s">
        <v>158</v>
      </c>
      <c r="D3" s="92" t="s">
        <v>154</v>
      </c>
      <c r="E3" s="92" t="s">
        <v>159</v>
      </c>
      <c r="F3" s="92" t="s">
        <v>156</v>
      </c>
      <c r="G3" s="92" t="s">
        <v>160</v>
      </c>
      <c r="H3" s="93" t="s">
        <v>157</v>
      </c>
      <c r="I3" s="93" t="s">
        <v>161</v>
      </c>
    </row>
    <row r="4" spans="1:14" ht="26.25">
      <c r="A4" s="20" t="s">
        <v>18</v>
      </c>
      <c r="B4" s="12">
        <f aca="true" t="shared" si="0" ref="B4:G4">SUM(B5:B11)-B8</f>
        <v>149258</v>
      </c>
      <c r="C4" s="12">
        <f t="shared" si="0"/>
        <v>147519</v>
      </c>
      <c r="D4" s="12">
        <f t="shared" si="0"/>
        <v>494316</v>
      </c>
      <c r="E4" s="12">
        <f t="shared" si="0"/>
        <v>506678</v>
      </c>
      <c r="F4" s="12">
        <f t="shared" si="0"/>
        <v>573408</v>
      </c>
      <c r="G4" s="12">
        <f t="shared" si="0"/>
        <v>573131</v>
      </c>
      <c r="H4" s="94">
        <f aca="true" t="shared" si="1" ref="H4:I7">B4+D4+F4</f>
        <v>1216982</v>
      </c>
      <c r="I4" s="94">
        <f t="shared" si="1"/>
        <v>1227328</v>
      </c>
      <c r="K4" s="1"/>
      <c r="L4" s="1"/>
      <c r="M4" s="1"/>
      <c r="N4" s="1"/>
    </row>
    <row r="5" spans="1:14" ht="14.25">
      <c r="A5" s="17" t="s">
        <v>13</v>
      </c>
      <c r="B5" s="4">
        <v>42463</v>
      </c>
      <c r="C5" s="4">
        <v>40673</v>
      </c>
      <c r="D5" s="89">
        <v>292717</v>
      </c>
      <c r="E5" s="89">
        <v>292717</v>
      </c>
      <c r="F5" s="89">
        <v>331441</v>
      </c>
      <c r="G5" s="89">
        <v>331445</v>
      </c>
      <c r="H5" s="34">
        <f t="shared" si="1"/>
        <v>666621</v>
      </c>
      <c r="I5" s="34">
        <f t="shared" si="1"/>
        <v>664835</v>
      </c>
      <c r="K5" s="1"/>
      <c r="L5" s="1"/>
      <c r="M5" s="1"/>
      <c r="N5" s="1"/>
    </row>
    <row r="6" spans="1:14" ht="39">
      <c r="A6" s="17" t="s">
        <v>77</v>
      </c>
      <c r="B6" s="4">
        <v>1607</v>
      </c>
      <c r="C6" s="4">
        <v>3397</v>
      </c>
      <c r="D6" s="89">
        <v>44892</v>
      </c>
      <c r="E6" s="89">
        <v>44892</v>
      </c>
      <c r="F6" s="89">
        <v>59708</v>
      </c>
      <c r="G6" s="89">
        <v>59708</v>
      </c>
      <c r="H6" s="34">
        <f t="shared" si="1"/>
        <v>106207</v>
      </c>
      <c r="I6" s="34">
        <f t="shared" si="1"/>
        <v>107997</v>
      </c>
      <c r="J6" s="1"/>
      <c r="K6" s="1"/>
      <c r="L6" s="1"/>
      <c r="M6" s="1"/>
      <c r="N6" s="1"/>
    </row>
    <row r="7" spans="1:14" ht="14.25">
      <c r="A7" s="17" t="s">
        <v>15</v>
      </c>
      <c r="B7" s="4">
        <v>83329</v>
      </c>
      <c r="C7" s="4">
        <v>81368</v>
      </c>
      <c r="D7" s="89">
        <v>156457</v>
      </c>
      <c r="E7" s="89">
        <v>168819</v>
      </c>
      <c r="F7" s="89">
        <v>182259</v>
      </c>
      <c r="G7" s="89">
        <v>181978</v>
      </c>
      <c r="H7" s="34">
        <f t="shared" si="1"/>
        <v>422045</v>
      </c>
      <c r="I7" s="34">
        <f t="shared" si="1"/>
        <v>432165</v>
      </c>
      <c r="J7" s="1"/>
      <c r="K7" s="1"/>
      <c r="L7" s="1"/>
      <c r="M7" s="1"/>
      <c r="N7" s="1"/>
    </row>
    <row r="8" spans="1:14" ht="26.25">
      <c r="A8" s="17" t="s">
        <v>73</v>
      </c>
      <c r="B8" s="22">
        <f>SUM(B9:B10)</f>
        <v>21859</v>
      </c>
      <c r="C8" s="22">
        <f>SUM(C9:C10)</f>
        <v>22081</v>
      </c>
      <c r="D8" s="22">
        <f>SUM(D9:D10)</f>
        <v>0</v>
      </c>
      <c r="E8" s="22">
        <f>SUM(E9:E10)</f>
        <v>0</v>
      </c>
      <c r="F8" s="22">
        <f>SUM(F9:F10)</f>
        <v>0</v>
      </c>
      <c r="G8" s="175"/>
      <c r="H8" s="34">
        <f>SUM(H9:H10)</f>
        <v>21859</v>
      </c>
      <c r="I8" s="34">
        <f>SUM(I9:I10)</f>
        <v>22081</v>
      </c>
      <c r="K8" s="1"/>
      <c r="L8" s="1"/>
      <c r="M8" s="1"/>
      <c r="N8" s="1"/>
    </row>
    <row r="9" spans="1:14" ht="32.25" customHeight="1">
      <c r="A9" s="110" t="s">
        <v>74</v>
      </c>
      <c r="B9" s="7">
        <v>21859</v>
      </c>
      <c r="C9" s="7">
        <v>22081</v>
      </c>
      <c r="D9" s="7"/>
      <c r="E9" s="7"/>
      <c r="F9" s="7"/>
      <c r="G9" s="174"/>
      <c r="H9" s="95">
        <f aca="true" t="shared" si="2" ref="H9:I15">B9+D9+F9</f>
        <v>21859</v>
      </c>
      <c r="I9" s="95">
        <f t="shared" si="2"/>
        <v>22081</v>
      </c>
      <c r="K9" s="1"/>
      <c r="L9" s="1"/>
      <c r="M9" s="1"/>
      <c r="N9" s="1"/>
    </row>
    <row r="10" spans="1:14" ht="26.25">
      <c r="A10" s="19" t="s">
        <v>75</v>
      </c>
      <c r="B10" s="7"/>
      <c r="C10" s="7"/>
      <c r="D10" s="7"/>
      <c r="E10" s="7"/>
      <c r="F10" s="7"/>
      <c r="G10" s="174"/>
      <c r="H10" s="95">
        <f t="shared" si="2"/>
        <v>0</v>
      </c>
      <c r="I10" s="95">
        <f t="shared" si="2"/>
        <v>0</v>
      </c>
      <c r="K10" s="1"/>
      <c r="L10" s="1"/>
      <c r="M10" s="1"/>
      <c r="N10" s="1"/>
    </row>
    <row r="11" spans="1:14" ht="26.25">
      <c r="A11" s="17" t="s">
        <v>76</v>
      </c>
      <c r="B11" s="22"/>
      <c r="C11" s="22"/>
      <c r="D11" s="4">
        <v>250</v>
      </c>
      <c r="E11" s="4">
        <v>250</v>
      </c>
      <c r="F11" s="4"/>
      <c r="G11" s="172"/>
      <c r="H11" s="34">
        <f t="shared" si="2"/>
        <v>250</v>
      </c>
      <c r="I11" s="34">
        <f t="shared" si="2"/>
        <v>250</v>
      </c>
      <c r="K11" s="1"/>
      <c r="L11" s="1"/>
      <c r="M11" s="1"/>
      <c r="N11" s="1"/>
    </row>
    <row r="12" spans="1:14" ht="14.25">
      <c r="A12" s="17"/>
      <c r="B12" s="22"/>
      <c r="C12" s="22"/>
      <c r="D12" s="4"/>
      <c r="E12" s="4"/>
      <c r="F12" s="4"/>
      <c r="G12" s="172"/>
      <c r="H12" s="34">
        <f t="shared" si="2"/>
        <v>0</v>
      </c>
      <c r="I12" s="34">
        <f t="shared" si="2"/>
        <v>0</v>
      </c>
      <c r="K12" s="1"/>
      <c r="L12" s="1"/>
      <c r="M12" s="1"/>
      <c r="N12" s="1"/>
    </row>
    <row r="13" spans="1:14" ht="14.25">
      <c r="A13" s="20" t="s">
        <v>23</v>
      </c>
      <c r="B13" s="12">
        <f aca="true" t="shared" si="3" ref="B13:G13">SUM(B14:B18)-B16</f>
        <v>30000</v>
      </c>
      <c r="C13" s="12">
        <f t="shared" si="3"/>
        <v>30000</v>
      </c>
      <c r="D13" s="12">
        <f t="shared" si="3"/>
        <v>1733</v>
      </c>
      <c r="E13" s="12">
        <f t="shared" si="3"/>
        <v>2075</v>
      </c>
      <c r="F13" s="90">
        <f t="shared" si="3"/>
        <v>500</v>
      </c>
      <c r="G13" s="90">
        <f t="shared" si="3"/>
        <v>980</v>
      </c>
      <c r="H13" s="94">
        <f t="shared" si="2"/>
        <v>32233</v>
      </c>
      <c r="I13" s="94">
        <f t="shared" si="2"/>
        <v>33055</v>
      </c>
      <c r="K13" s="1"/>
      <c r="L13" s="1"/>
      <c r="M13" s="1"/>
      <c r="N13" s="1"/>
    </row>
    <row r="14" spans="1:14" ht="14.25">
      <c r="A14" s="17" t="s">
        <v>78</v>
      </c>
      <c r="B14" s="4">
        <v>30000</v>
      </c>
      <c r="C14" s="4">
        <v>30000</v>
      </c>
      <c r="D14" s="63">
        <v>233</v>
      </c>
      <c r="E14" s="63">
        <v>575</v>
      </c>
      <c r="F14" s="4">
        <v>500</v>
      </c>
      <c r="G14" s="172">
        <v>980</v>
      </c>
      <c r="H14" s="34">
        <f t="shared" si="2"/>
        <v>30733</v>
      </c>
      <c r="I14" s="34">
        <f t="shared" si="2"/>
        <v>31555</v>
      </c>
      <c r="K14" s="1"/>
      <c r="L14" s="1"/>
      <c r="M14" s="1"/>
      <c r="N14" s="1"/>
    </row>
    <row r="15" spans="1:14" ht="14.25">
      <c r="A15" s="17" t="s">
        <v>81</v>
      </c>
      <c r="B15" s="4">
        <v>0</v>
      </c>
      <c r="C15" s="4"/>
      <c r="D15" s="63">
        <v>1500</v>
      </c>
      <c r="E15" s="63">
        <v>1500</v>
      </c>
      <c r="F15" s="4"/>
      <c r="G15" s="172"/>
      <c r="H15" s="34">
        <f t="shared" si="2"/>
        <v>1500</v>
      </c>
      <c r="I15" s="34">
        <f t="shared" si="2"/>
        <v>1500</v>
      </c>
      <c r="K15" s="1"/>
      <c r="L15" s="1"/>
      <c r="M15" s="1"/>
      <c r="N15" s="1"/>
    </row>
    <row r="16" spans="1:14" ht="26.25">
      <c r="A16" s="17" t="s">
        <v>82</v>
      </c>
      <c r="B16" s="4">
        <f>SUM(B17:B18)</f>
        <v>0</v>
      </c>
      <c r="C16" s="4"/>
      <c r="D16" s="4">
        <f>SUM(D17:D18)</f>
        <v>0</v>
      </c>
      <c r="E16" s="4"/>
      <c r="F16" s="4">
        <f>SUM(F17:F18)</f>
        <v>0</v>
      </c>
      <c r="G16" s="172"/>
      <c r="H16" s="34">
        <f>B16+D16</f>
        <v>0</v>
      </c>
      <c r="I16" s="34">
        <f>C16+E16</f>
        <v>0</v>
      </c>
      <c r="K16" s="1"/>
      <c r="L16" s="1"/>
      <c r="M16" s="1"/>
      <c r="N16" s="1"/>
    </row>
    <row r="17" spans="1:14" ht="26.25">
      <c r="A17" s="19" t="s">
        <v>79</v>
      </c>
      <c r="B17" s="35"/>
      <c r="C17" s="35"/>
      <c r="D17" s="7">
        <v>0</v>
      </c>
      <c r="E17" s="7"/>
      <c r="F17" s="7"/>
      <c r="G17" s="174"/>
      <c r="H17" s="95">
        <f aca="true" t="shared" si="4" ref="H17:I20">B17+D17+F17</f>
        <v>0</v>
      </c>
      <c r="I17" s="95">
        <f t="shared" si="4"/>
        <v>0</v>
      </c>
      <c r="K17" s="1"/>
      <c r="L17" s="1"/>
      <c r="M17" s="1"/>
      <c r="N17" s="1"/>
    </row>
    <row r="18" spans="1:14" ht="18" customHeight="1">
      <c r="A18" s="19" t="s">
        <v>80</v>
      </c>
      <c r="B18" s="35"/>
      <c r="C18" s="35"/>
      <c r="D18" s="7"/>
      <c r="E18" s="7"/>
      <c r="F18" s="7"/>
      <c r="G18" s="174"/>
      <c r="H18" s="95">
        <f t="shared" si="4"/>
        <v>0</v>
      </c>
      <c r="I18" s="95">
        <f t="shared" si="4"/>
        <v>0</v>
      </c>
      <c r="K18" s="1"/>
      <c r="L18" s="1"/>
      <c r="M18" s="1"/>
      <c r="N18" s="1"/>
    </row>
    <row r="19" spans="1:14" ht="14.25">
      <c r="A19" s="20" t="s">
        <v>121</v>
      </c>
      <c r="B19" s="12">
        <v>24870</v>
      </c>
      <c r="C19" s="12">
        <f>24870+1739</f>
        <v>26609</v>
      </c>
      <c r="D19" s="12"/>
      <c r="E19" s="12"/>
      <c r="F19" s="12"/>
      <c r="G19" s="171"/>
      <c r="H19" s="94">
        <f t="shared" si="4"/>
        <v>24870</v>
      </c>
      <c r="I19" s="94">
        <f t="shared" si="4"/>
        <v>26609</v>
      </c>
      <c r="K19" s="1"/>
      <c r="L19" s="1"/>
      <c r="M19" s="1"/>
      <c r="N19" s="1"/>
    </row>
    <row r="20" spans="1:14" ht="14.25">
      <c r="A20" s="20" t="s">
        <v>122</v>
      </c>
      <c r="B20" s="12">
        <v>31450</v>
      </c>
      <c r="C20" s="12">
        <v>31450</v>
      </c>
      <c r="D20" s="12"/>
      <c r="E20" s="12"/>
      <c r="F20" s="12"/>
      <c r="G20" s="171"/>
      <c r="H20" s="94">
        <f t="shared" si="4"/>
        <v>31450</v>
      </c>
      <c r="I20" s="94">
        <f t="shared" si="4"/>
        <v>31450</v>
      </c>
      <c r="K20" s="1"/>
      <c r="L20" s="1"/>
      <c r="M20" s="1"/>
      <c r="N20" s="1"/>
    </row>
    <row r="21" spans="1:14" ht="26.25">
      <c r="A21" s="152" t="s">
        <v>140</v>
      </c>
      <c r="B21" s="153">
        <f>B22</f>
        <v>0</v>
      </c>
      <c r="C21" s="153"/>
      <c r="D21" s="153">
        <f>D22</f>
        <v>0</v>
      </c>
      <c r="E21" s="154"/>
      <c r="F21" s="154">
        <f>F22</f>
        <v>0</v>
      </c>
      <c r="G21" s="176"/>
      <c r="H21" s="155">
        <f>H22</f>
        <v>0</v>
      </c>
      <c r="I21" s="155">
        <f>I22</f>
        <v>0</v>
      </c>
      <c r="K21" s="1"/>
      <c r="L21" s="1"/>
      <c r="M21" s="1"/>
      <c r="N21" s="1"/>
    </row>
    <row r="22" spans="1:14" ht="52.5">
      <c r="A22" s="159" t="s">
        <v>141</v>
      </c>
      <c r="B22" s="156"/>
      <c r="C22" s="156"/>
      <c r="D22" s="156"/>
      <c r="E22" s="157"/>
      <c r="F22" s="157"/>
      <c r="G22" s="177"/>
      <c r="H22" s="158">
        <f>B22+D22+F22</f>
        <v>0</v>
      </c>
      <c r="I22" s="158">
        <f>C22+E22+G22</f>
        <v>0</v>
      </c>
      <c r="K22" s="1"/>
      <c r="L22" s="1"/>
      <c r="M22" s="1"/>
      <c r="N22" s="1"/>
    </row>
    <row r="23" spans="1:14" ht="15" thickBot="1">
      <c r="A23" s="46" t="s">
        <v>12</v>
      </c>
      <c r="B23" s="44">
        <f>B4+B13+B19+B20+B21</f>
        <v>235578</v>
      </c>
      <c r="C23" s="44">
        <f>C4+C13+C19+C20+C21</f>
        <v>235578</v>
      </c>
      <c r="D23" s="44">
        <f>D4+D13+D19+D20</f>
        <v>496049</v>
      </c>
      <c r="E23" s="44">
        <f>E4+E13+E19+E20</f>
        <v>508753</v>
      </c>
      <c r="F23" s="91">
        <f>F4+F13+F19+F20</f>
        <v>573908</v>
      </c>
      <c r="G23" s="91">
        <f>G4+G13+G19+G20</f>
        <v>574111</v>
      </c>
      <c r="H23" s="52">
        <f>B23+D23+F23</f>
        <v>1305535</v>
      </c>
      <c r="I23" s="52">
        <f>C23+E23+G23</f>
        <v>1318442</v>
      </c>
      <c r="J23" s="1"/>
      <c r="K23" s="1"/>
      <c r="L23" s="1"/>
      <c r="M23" s="1"/>
      <c r="N23" s="1"/>
    </row>
    <row r="24" spans="1:9" ht="15" thickBot="1">
      <c r="A24" s="104" t="s">
        <v>68</v>
      </c>
      <c r="B24" s="103"/>
      <c r="C24" s="103"/>
      <c r="D24" s="103"/>
      <c r="E24" s="103"/>
      <c r="F24" s="103"/>
      <c r="G24" s="103"/>
      <c r="H24" s="103">
        <f>D24+B24</f>
        <v>0</v>
      </c>
      <c r="I24" s="103">
        <f>E24+C24</f>
        <v>0</v>
      </c>
    </row>
    <row r="26" spans="2:9" ht="14.25">
      <c r="B26" s="1"/>
      <c r="C26" s="1"/>
      <c r="I26" s="1">
        <f>I23-'1.sz.Bevételi források'!I49</f>
        <v>0</v>
      </c>
    </row>
    <row r="27" spans="4:8" ht="14.25">
      <c r="D27" s="1"/>
      <c r="E27" s="1"/>
      <c r="H27" s="1"/>
    </row>
    <row r="28" ht="14.25">
      <c r="H28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8" r:id="rId2"/>
  <headerFooter>
    <oddHeader>&amp;L&amp;G&amp;C.../2022 (V.19.) számú határozat
a Marcali Kistérségi Többcélú Társulás
2021. évi költségvetésének módosításáról
</oddHeader>
    <oddFooter>&amp;C&amp;P. oldal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7"/>
  <sheetViews>
    <sheetView view="pageBreakPreview" zoomScale="70" zoomScaleSheetLayoutView="70" workbookViewId="0" topLeftCell="A1">
      <selection activeCell="G33" sqref="G33"/>
    </sheetView>
  </sheetViews>
  <sheetFormatPr defaultColWidth="9.140625" defaultRowHeight="15"/>
  <cols>
    <col min="1" max="1" width="36.421875" style="0" customWidth="1"/>
    <col min="2" max="2" width="15.8515625" style="0" customWidth="1"/>
    <col min="3" max="3" width="16.00390625" style="0" customWidth="1"/>
    <col min="5" max="5" width="41.00390625" style="0" customWidth="1"/>
    <col min="6" max="6" width="13.140625" style="0" customWidth="1"/>
    <col min="7" max="7" width="14.421875" style="0" customWidth="1"/>
  </cols>
  <sheetData>
    <row r="1" spans="2:7" ht="14.25">
      <c r="B1" s="1"/>
      <c r="C1" s="1"/>
      <c r="G1" s="10" t="s">
        <v>16</v>
      </c>
    </row>
    <row r="2" spans="1:7" ht="27" thickBot="1">
      <c r="A2" s="2" t="s">
        <v>43</v>
      </c>
      <c r="B2" s="178" t="s">
        <v>162</v>
      </c>
      <c r="C2" s="178" t="s">
        <v>163</v>
      </c>
      <c r="D2" s="10"/>
      <c r="E2" s="10"/>
      <c r="F2" s="178" t="s">
        <v>162</v>
      </c>
      <c r="G2" s="178" t="s">
        <v>163</v>
      </c>
    </row>
    <row r="3" spans="1:7" ht="14.25">
      <c r="A3" s="24" t="s">
        <v>1</v>
      </c>
      <c r="B3" s="25">
        <f>B4</f>
        <v>156034</v>
      </c>
      <c r="C3" s="25">
        <f>C4</f>
        <v>160897</v>
      </c>
      <c r="D3" s="29"/>
      <c r="E3" s="111" t="s">
        <v>40</v>
      </c>
      <c r="F3" s="128">
        <f>SUM(F4:F9)</f>
        <v>1216982</v>
      </c>
      <c r="G3" s="128">
        <f>SUM(G4:G9)</f>
        <v>1227328</v>
      </c>
    </row>
    <row r="4" spans="1:7" ht="14.25">
      <c r="A4" s="3" t="s">
        <v>2</v>
      </c>
      <c r="B4" s="4">
        <f>'1.sz.Bevételi források'!H6</f>
        <v>156034</v>
      </c>
      <c r="C4" s="4">
        <f>'1.sz.Bevételi források'!I6</f>
        <v>160897</v>
      </c>
      <c r="D4" s="30"/>
      <c r="E4" s="112" t="s">
        <v>13</v>
      </c>
      <c r="F4" s="5">
        <f>'2.szKiadás kiemelt jogcímenként'!H5</f>
        <v>666621</v>
      </c>
      <c r="G4" s="5">
        <f>'2.szKiadás kiemelt jogcímenként'!I5</f>
        <v>664835</v>
      </c>
    </row>
    <row r="5" spans="1:7" ht="14.25">
      <c r="A5" s="3"/>
      <c r="B5" s="4"/>
      <c r="C5" s="4"/>
      <c r="D5" s="30"/>
      <c r="E5" s="112" t="s">
        <v>14</v>
      </c>
      <c r="F5" s="5">
        <f>'2.szKiadás kiemelt jogcímenként'!H6</f>
        <v>106207</v>
      </c>
      <c r="G5" s="5">
        <f>'2.szKiadás kiemelt jogcímenként'!I6</f>
        <v>107997</v>
      </c>
    </row>
    <row r="6" spans="1:7" ht="27">
      <c r="A6" s="11" t="s">
        <v>94</v>
      </c>
      <c r="B6" s="12">
        <f>SUM(B7:B12)</f>
        <v>1013250</v>
      </c>
      <c r="C6" s="12">
        <f>SUM(C7:C12)</f>
        <v>1009967</v>
      </c>
      <c r="D6" s="30"/>
      <c r="E6" s="112" t="s">
        <v>15</v>
      </c>
      <c r="F6" s="5">
        <f>'2.szKiadás kiemelt jogcímenként'!H7</f>
        <v>422045</v>
      </c>
      <c r="G6" s="5">
        <f>'2.szKiadás kiemelt jogcímenként'!I7</f>
        <v>432165</v>
      </c>
    </row>
    <row r="7" spans="1:7" ht="14.25">
      <c r="A7" s="3" t="s">
        <v>98</v>
      </c>
      <c r="B7" s="4">
        <f>'1.sz.Bevételi források'!H9</f>
        <v>58236</v>
      </c>
      <c r="C7" s="4">
        <f>'1.sz.Bevételi források'!I9</f>
        <v>58236</v>
      </c>
      <c r="D7" s="30"/>
      <c r="E7" s="113" t="s">
        <v>85</v>
      </c>
      <c r="F7" s="5">
        <f>'2.szKiadás kiemelt jogcímenként'!H9</f>
        <v>21859</v>
      </c>
      <c r="G7" s="5">
        <f>'2.szKiadás kiemelt jogcímenként'!I9</f>
        <v>22081</v>
      </c>
    </row>
    <row r="8" spans="1:7" ht="14.25">
      <c r="A8" s="3" t="s">
        <v>99</v>
      </c>
      <c r="B8" s="4">
        <f>'1.sz.Bevételi források'!H10</f>
        <v>74752</v>
      </c>
      <c r="C8" s="4">
        <f>'1.sz.Bevételi források'!I10</f>
        <v>69824</v>
      </c>
      <c r="D8" s="30"/>
      <c r="E8" s="112" t="s">
        <v>86</v>
      </c>
      <c r="F8" s="5">
        <f>'2.szKiadás kiemelt jogcímenként'!H10</f>
        <v>0</v>
      </c>
      <c r="G8" s="5">
        <f>'2.szKiadás kiemelt jogcímenként'!I10</f>
        <v>0</v>
      </c>
    </row>
    <row r="9" spans="1:7" ht="14.25">
      <c r="A9" s="3" t="s">
        <v>100</v>
      </c>
      <c r="B9" s="4">
        <f>'1.sz.Bevételi források'!H11</f>
        <v>866795</v>
      </c>
      <c r="C9" s="4">
        <f>'1.sz.Bevételi források'!I11</f>
        <v>866795</v>
      </c>
      <c r="D9" s="30"/>
      <c r="E9" s="112" t="s">
        <v>76</v>
      </c>
      <c r="F9" s="5">
        <f>'2.szKiadás kiemelt jogcímenként'!H11</f>
        <v>250</v>
      </c>
      <c r="G9" s="5">
        <f>'2.szKiadás kiemelt jogcímenként'!I11</f>
        <v>250</v>
      </c>
    </row>
    <row r="10" spans="1:7" ht="14.25">
      <c r="A10" s="3" t="s">
        <v>101</v>
      </c>
      <c r="B10" s="4">
        <f>'1.sz.Bevételi források'!H12</f>
        <v>8785</v>
      </c>
      <c r="C10" s="4">
        <f>'1.sz.Bevételi források'!I12</f>
        <v>6006</v>
      </c>
      <c r="D10" s="30"/>
      <c r="E10" s="89"/>
      <c r="F10" s="5"/>
      <c r="G10" s="5"/>
    </row>
    <row r="11" spans="1:7" ht="14.25">
      <c r="A11" s="3" t="s">
        <v>102</v>
      </c>
      <c r="B11" s="4">
        <f>'1.sz.Bevételi források'!H13</f>
        <v>0</v>
      </c>
      <c r="C11" s="4">
        <f>'1.sz.Bevételi források'!I13</f>
        <v>0</v>
      </c>
      <c r="D11" s="30"/>
      <c r="E11" s="114" t="s">
        <v>121</v>
      </c>
      <c r="F11" s="129">
        <f>'2.szKiadás kiemelt jogcímenként'!H19-'3b sz.Felhalmozási mérleg'!F12</f>
        <v>24870</v>
      </c>
      <c r="G11" s="129">
        <f>'2.szKiadás kiemelt jogcímenként'!I19-'3b sz.Felhalmozási mérleg'!G12</f>
        <v>26609</v>
      </c>
    </row>
    <row r="12" spans="1:7" ht="14.25">
      <c r="A12" s="3" t="s">
        <v>103</v>
      </c>
      <c r="B12" s="4">
        <f>'1.sz.Bevételi források'!H14</f>
        <v>4682</v>
      </c>
      <c r="C12" s="4">
        <f>'1.sz.Bevételi források'!I14</f>
        <v>9106</v>
      </c>
      <c r="D12" s="30"/>
      <c r="E12" s="114" t="s">
        <v>122</v>
      </c>
      <c r="F12" s="129">
        <f>'2.szKiadás kiemelt jogcímenként'!H20-'3b sz.Felhalmozási mérleg'!F13</f>
        <v>0</v>
      </c>
      <c r="G12" s="129">
        <f>'2.szKiadás kiemelt jogcímenként'!I20-'3b sz.Felhalmozási mérleg'!G13</f>
        <v>0</v>
      </c>
    </row>
    <row r="13" spans="1:7" ht="14.25">
      <c r="A13" s="11" t="s">
        <v>95</v>
      </c>
      <c r="B13" s="12">
        <f>B14</f>
        <v>0</v>
      </c>
      <c r="C13" s="12">
        <f>C14</f>
        <v>200</v>
      </c>
      <c r="D13" s="30"/>
      <c r="E13" s="152" t="s">
        <v>140</v>
      </c>
      <c r="F13" s="161">
        <f>F14</f>
        <v>0</v>
      </c>
      <c r="G13" s="161">
        <f>G14</f>
        <v>0</v>
      </c>
    </row>
    <row r="14" spans="1:7" ht="26.25">
      <c r="A14" s="3" t="s">
        <v>111</v>
      </c>
      <c r="B14" s="4">
        <f>'1.sz.Bevételi források'!H16</f>
        <v>0</v>
      </c>
      <c r="C14" s="4">
        <f>'1.sz.Bevételi források'!I16</f>
        <v>200</v>
      </c>
      <c r="D14" s="30"/>
      <c r="E14" s="162" t="s">
        <v>142</v>
      </c>
      <c r="F14" s="5"/>
      <c r="G14" s="5"/>
    </row>
    <row r="15" spans="1:7" ht="14.25">
      <c r="A15" s="9"/>
      <c r="B15" s="4"/>
      <c r="C15" s="4"/>
      <c r="D15" s="30"/>
      <c r="E15" s="23"/>
      <c r="F15" s="130"/>
      <c r="G15" s="130"/>
    </row>
    <row r="16" spans="1:7" ht="14.25">
      <c r="A16" s="11" t="s">
        <v>96</v>
      </c>
      <c r="B16" s="12">
        <f>B17</f>
        <v>0</v>
      </c>
      <c r="C16" s="12">
        <f>C17</f>
        <v>0</v>
      </c>
      <c r="D16" s="30"/>
      <c r="E16" s="23"/>
      <c r="F16" s="130"/>
      <c r="G16" s="130"/>
    </row>
    <row r="17" spans="1:7" ht="14.25">
      <c r="A17" s="3" t="s">
        <v>116</v>
      </c>
      <c r="B17" s="4">
        <f>'1.sz.Bevételi források'!H20</f>
        <v>0</v>
      </c>
      <c r="C17" s="4">
        <f>'1.sz.Bevételi források'!I20</f>
        <v>0</v>
      </c>
      <c r="D17" s="30"/>
      <c r="E17" s="23"/>
      <c r="F17" s="130"/>
      <c r="G17" s="130"/>
    </row>
    <row r="18" spans="1:7" ht="14.25">
      <c r="A18" s="9"/>
      <c r="B18" s="4"/>
      <c r="C18" s="4"/>
      <c r="D18" s="30"/>
      <c r="E18" s="23"/>
      <c r="F18" s="130"/>
      <c r="G18" s="130"/>
    </row>
    <row r="19" spans="1:7" ht="39.75">
      <c r="A19" s="11" t="s">
        <v>115</v>
      </c>
      <c r="B19" s="12">
        <f>B20+B22</f>
        <v>96224</v>
      </c>
      <c r="C19" s="12">
        <f>C20+C22</f>
        <v>107351</v>
      </c>
      <c r="D19" s="30"/>
      <c r="E19" s="23"/>
      <c r="F19" s="130"/>
      <c r="G19" s="130"/>
    </row>
    <row r="20" spans="1:7" ht="39.75">
      <c r="A20" s="6" t="s">
        <v>5</v>
      </c>
      <c r="B20" s="4">
        <f>B21</f>
        <v>96224</v>
      </c>
      <c r="C20" s="4">
        <f>C21</f>
        <v>107351</v>
      </c>
      <c r="D20" s="30"/>
      <c r="E20" s="23"/>
      <c r="F20" s="130"/>
      <c r="G20" s="130"/>
    </row>
    <row r="21" spans="1:7" ht="14.25">
      <c r="A21" s="3" t="s">
        <v>6</v>
      </c>
      <c r="B21" s="4">
        <f>'1.sz.Bevételi források'!H41</f>
        <v>96224</v>
      </c>
      <c r="C21" s="4">
        <f>'1.sz.Bevételi források'!I41</f>
        <v>107351</v>
      </c>
      <c r="D21" s="30"/>
      <c r="E21" s="23"/>
      <c r="F21" s="130"/>
      <c r="G21" s="130"/>
    </row>
    <row r="22" spans="1:7" ht="27">
      <c r="A22" s="6" t="s">
        <v>8</v>
      </c>
      <c r="B22" s="4">
        <f>B23</f>
        <v>0</v>
      </c>
      <c r="C22" s="4">
        <f>C23</f>
        <v>0</v>
      </c>
      <c r="D22" s="30"/>
      <c r="E22" s="23"/>
      <c r="F22" s="130"/>
      <c r="G22" s="130"/>
    </row>
    <row r="23" spans="1:7" ht="14.25">
      <c r="A23" s="3" t="s">
        <v>9</v>
      </c>
      <c r="B23" s="4">
        <f>'1.sz.Bevételi források'!H44</f>
        <v>0</v>
      </c>
      <c r="C23" s="4">
        <f>'1.sz.Bevételi források'!I44</f>
        <v>0</v>
      </c>
      <c r="D23" s="30"/>
      <c r="E23" s="23"/>
      <c r="F23" s="130"/>
      <c r="G23" s="130"/>
    </row>
    <row r="24" spans="1:7" ht="14.25">
      <c r="A24" s="160" t="s">
        <v>137</v>
      </c>
      <c r="B24" s="12">
        <f>B25</f>
        <v>0</v>
      </c>
      <c r="C24" s="12">
        <f>C25</f>
        <v>0</v>
      </c>
      <c r="D24" s="30"/>
      <c r="E24" s="23"/>
      <c r="F24" s="130"/>
      <c r="G24" s="130"/>
    </row>
    <row r="25" spans="1:7" ht="14.25">
      <c r="A25" s="6" t="s">
        <v>138</v>
      </c>
      <c r="B25" s="4">
        <f>'1.sz.Bevételi források'!B47</f>
        <v>0</v>
      </c>
      <c r="C25" s="4">
        <f>'1.sz.Bevételi források'!C47</f>
        <v>0</v>
      </c>
      <c r="D25" s="30"/>
      <c r="E25" s="23"/>
      <c r="F25" s="130"/>
      <c r="G25" s="130"/>
    </row>
    <row r="26" spans="1:7" ht="14.25">
      <c r="A26" s="48" t="s">
        <v>17</v>
      </c>
      <c r="B26" s="49">
        <f>B19+B16+B13+B6+B3+B24</f>
        <v>1265508</v>
      </c>
      <c r="C26" s="49">
        <f>C19+C16+C13+C6+C3+C24</f>
        <v>1278415</v>
      </c>
      <c r="D26" s="30"/>
      <c r="E26" s="115" t="s">
        <v>19</v>
      </c>
      <c r="F26" s="50">
        <f>F3+F11+F12</f>
        <v>1241852</v>
      </c>
      <c r="G26" s="50">
        <f>G3+G11+G12</f>
        <v>1253937</v>
      </c>
    </row>
    <row r="27" spans="1:7" ht="15" thickBot="1">
      <c r="A27" s="43" t="s">
        <v>20</v>
      </c>
      <c r="B27" s="44">
        <f>IF(B26-F26&gt;0,B26-F26,"-----")</f>
        <v>23656</v>
      </c>
      <c r="C27" s="44">
        <f>IF(C26-G26&gt;0,C26-G26,"-----")</f>
        <v>24478</v>
      </c>
      <c r="D27" s="31"/>
      <c r="E27" s="91" t="s">
        <v>21</v>
      </c>
      <c r="F27" s="45" t="str">
        <f>IF(B26-F26&lt;0,B26-F26,"-----")</f>
        <v>-----</v>
      </c>
      <c r="G27" s="45" t="str">
        <f>IF(C26-G26&lt;0,C26-G26,"-----")</f>
        <v>-----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9" r:id="rId2"/>
  <headerFooter>
    <oddHeader>&amp;L&amp;G&amp;C.../2022 (V.19.) számú határozat
a Marcali Kistérségi Többcélú Társulás
2021. évi költségvetésének módosításáról
</oddHeader>
    <oddFooter>&amp;C&amp;P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7"/>
  <sheetViews>
    <sheetView view="pageBreakPreview" zoomScale="60" workbookViewId="0" topLeftCell="A1">
      <selection activeCell="I2" sqref="I2"/>
    </sheetView>
  </sheetViews>
  <sheetFormatPr defaultColWidth="9.140625" defaultRowHeight="15"/>
  <cols>
    <col min="1" max="1" width="39.57421875" style="0" customWidth="1"/>
    <col min="2" max="3" width="14.8515625" style="0" customWidth="1"/>
    <col min="5" max="5" width="41.00390625" style="0" customWidth="1"/>
    <col min="6" max="6" width="15.00390625" style="0" customWidth="1"/>
    <col min="7" max="7" width="13.8515625" style="0" customWidth="1"/>
  </cols>
  <sheetData>
    <row r="1" ht="14.25">
      <c r="G1" t="s">
        <v>16</v>
      </c>
    </row>
    <row r="2" spans="1:7" ht="27" thickBot="1">
      <c r="A2" s="2" t="s">
        <v>44</v>
      </c>
      <c r="B2" s="178" t="s">
        <v>162</v>
      </c>
      <c r="C2" s="178" t="s">
        <v>163</v>
      </c>
      <c r="D2" s="10"/>
      <c r="E2" s="10"/>
      <c r="F2" s="178" t="s">
        <v>162</v>
      </c>
      <c r="G2" s="178" t="s">
        <v>163</v>
      </c>
    </row>
    <row r="3" spans="1:7" ht="27">
      <c r="A3" s="24" t="s">
        <v>97</v>
      </c>
      <c r="B3" s="38">
        <f>SUM(B4:B9)</f>
        <v>0</v>
      </c>
      <c r="C3" s="38">
        <f>SUM(C4:C9)</f>
        <v>0</v>
      </c>
      <c r="D3" s="29"/>
      <c r="E3" s="26" t="s">
        <v>23</v>
      </c>
      <c r="F3" s="131">
        <f>SUM(F4:F6)</f>
        <v>32233</v>
      </c>
      <c r="G3" s="131">
        <f>SUM(G4:G6)</f>
        <v>33055</v>
      </c>
    </row>
    <row r="4" spans="1:7" ht="14.25">
      <c r="A4" s="3" t="s">
        <v>104</v>
      </c>
      <c r="B4" s="4">
        <f>'1.sz.Bevételi források'!H23</f>
        <v>0</v>
      </c>
      <c r="C4" s="4">
        <f>'1.sz.Bevételi források'!I23</f>
        <v>0</v>
      </c>
      <c r="D4" s="30"/>
      <c r="E4" s="22" t="s">
        <v>87</v>
      </c>
      <c r="F4" s="5">
        <f>'2.szKiadás kiemelt jogcímenként'!H14</f>
        <v>30733</v>
      </c>
      <c r="G4" s="5">
        <f>'2.szKiadás kiemelt jogcímenként'!I14</f>
        <v>31555</v>
      </c>
    </row>
    <row r="5" spans="1:7" ht="14.25">
      <c r="A5" s="3" t="s">
        <v>105</v>
      </c>
      <c r="B5" s="4">
        <f>'1.sz.Bevételi források'!H24</f>
        <v>0</v>
      </c>
      <c r="C5" s="4">
        <f>'1.sz.Bevételi források'!I24</f>
        <v>0</v>
      </c>
      <c r="D5" s="30"/>
      <c r="E5" s="22" t="s">
        <v>88</v>
      </c>
      <c r="F5" s="5">
        <f>'2.szKiadás kiemelt jogcímenként'!H15</f>
        <v>1500</v>
      </c>
      <c r="G5" s="5">
        <f>'2.szKiadás kiemelt jogcímenként'!I15</f>
        <v>1500</v>
      </c>
    </row>
    <row r="6" spans="1:7" ht="14.25">
      <c r="A6" s="3" t="s">
        <v>106</v>
      </c>
      <c r="B6" s="4">
        <f>'1.sz.Bevételi források'!H25</f>
        <v>0</v>
      </c>
      <c r="C6" s="4">
        <f>'1.sz.Bevételi források'!I25</f>
        <v>0</v>
      </c>
      <c r="D6" s="30"/>
      <c r="E6" s="22" t="s">
        <v>82</v>
      </c>
      <c r="F6" s="5">
        <f>'2.szKiadás kiemelt jogcímenként'!H16</f>
        <v>0</v>
      </c>
      <c r="G6" s="5">
        <f>'2.szKiadás kiemelt jogcímenként'!I16</f>
        <v>0</v>
      </c>
    </row>
    <row r="7" spans="1:7" ht="14.25">
      <c r="A7" s="3" t="s">
        <v>107</v>
      </c>
      <c r="B7" s="4">
        <f>'1.sz.Bevételi források'!H26</f>
        <v>0</v>
      </c>
      <c r="C7" s="4">
        <f>'1.sz.Bevételi források'!I26</f>
        <v>0</v>
      </c>
      <c r="D7" s="30"/>
      <c r="E7" s="19" t="s">
        <v>79</v>
      </c>
      <c r="F7" s="5">
        <f>'2.szKiadás kiemelt jogcímenként'!H17</f>
        <v>0</v>
      </c>
      <c r="G7" s="5">
        <f>'2.szKiadás kiemelt jogcímenként'!I17</f>
        <v>0</v>
      </c>
    </row>
    <row r="8" spans="1:7" ht="14.25">
      <c r="A8" s="3" t="s">
        <v>108</v>
      </c>
      <c r="B8" s="4">
        <f>'1.sz.Bevételi források'!H27</f>
        <v>0</v>
      </c>
      <c r="C8" s="4">
        <f>'1.sz.Bevételi források'!I27</f>
        <v>0</v>
      </c>
      <c r="D8" s="30"/>
      <c r="E8" s="19" t="s">
        <v>80</v>
      </c>
      <c r="F8" s="5">
        <f>'2.szKiadás kiemelt jogcímenként'!H18</f>
        <v>0</v>
      </c>
      <c r="G8" s="5">
        <f>'2.szKiadás kiemelt jogcímenként'!I18</f>
        <v>0</v>
      </c>
    </row>
    <row r="9" spans="1:7" ht="14.25">
      <c r="A9" s="3" t="s">
        <v>109</v>
      </c>
      <c r="B9" s="4">
        <f>'1.sz.Bevételi források'!H28</f>
        <v>0</v>
      </c>
      <c r="C9" s="4">
        <f>'1.sz.Bevételi források'!I28</f>
        <v>0</v>
      </c>
      <c r="D9" s="30"/>
      <c r="E9" s="17"/>
      <c r="F9" s="5"/>
      <c r="G9" s="5"/>
    </row>
    <row r="10" spans="1:7" ht="14.25">
      <c r="A10" s="3"/>
      <c r="B10" s="4"/>
      <c r="C10" s="4"/>
      <c r="D10" s="30"/>
      <c r="E10" s="17"/>
      <c r="F10" s="5"/>
      <c r="G10" s="5"/>
    </row>
    <row r="11" spans="1:7" ht="14.25">
      <c r="A11" s="39" t="s">
        <v>117</v>
      </c>
      <c r="B11" s="8">
        <f>SUM(B12:B13)</f>
        <v>0</v>
      </c>
      <c r="C11" s="8">
        <f>SUM(C12:C13)</f>
        <v>0</v>
      </c>
      <c r="D11" s="30"/>
      <c r="E11" s="118"/>
      <c r="F11" s="132"/>
      <c r="G11" s="132"/>
    </row>
    <row r="12" spans="1:7" ht="27">
      <c r="A12" s="33" t="s">
        <v>3</v>
      </c>
      <c r="B12" s="4">
        <f>'1.sz.Bevételi források'!H31</f>
        <v>0</v>
      </c>
      <c r="C12" s="4">
        <f>'1.sz.Bevételi források'!I31</f>
        <v>0</v>
      </c>
      <c r="D12" s="30"/>
      <c r="E12" s="27" t="s">
        <v>121</v>
      </c>
      <c r="F12" s="129"/>
      <c r="G12" s="129"/>
    </row>
    <row r="13" spans="1:7" ht="14.25">
      <c r="A13" s="33" t="s">
        <v>90</v>
      </c>
      <c r="B13" s="4">
        <f>'1.sz.Bevételi források'!H32</f>
        <v>0</v>
      </c>
      <c r="C13" s="4">
        <f>'1.sz.Bevételi források'!I32</f>
        <v>0</v>
      </c>
      <c r="D13" s="30"/>
      <c r="E13" s="27" t="s">
        <v>122</v>
      </c>
      <c r="F13" s="129">
        <v>31450</v>
      </c>
      <c r="G13" s="129">
        <v>31450</v>
      </c>
    </row>
    <row r="14" spans="1:7" ht="14.25">
      <c r="A14" s="33"/>
      <c r="B14" s="4"/>
      <c r="C14" s="4"/>
      <c r="D14" s="30"/>
      <c r="E14" s="152" t="s">
        <v>140</v>
      </c>
      <c r="F14" s="161">
        <f>F15</f>
        <v>0</v>
      </c>
      <c r="G14" s="161">
        <f>G15</f>
        <v>0</v>
      </c>
    </row>
    <row r="15" spans="1:7" ht="26.25">
      <c r="A15" s="33"/>
      <c r="B15" s="4"/>
      <c r="C15" s="4"/>
      <c r="D15" s="30"/>
      <c r="E15" s="162" t="s">
        <v>142</v>
      </c>
      <c r="F15" s="5"/>
      <c r="G15" s="5"/>
    </row>
    <row r="16" spans="1:7" ht="14.25">
      <c r="A16" s="11" t="s">
        <v>112</v>
      </c>
      <c r="B16" s="8">
        <f>B17</f>
        <v>0</v>
      </c>
      <c r="C16" s="8">
        <f>C17</f>
        <v>0</v>
      </c>
      <c r="D16" s="30"/>
      <c r="E16" s="23"/>
      <c r="F16" s="130"/>
      <c r="G16" s="130"/>
    </row>
    <row r="17" spans="1:7" ht="14.25">
      <c r="A17" s="3" t="s">
        <v>113</v>
      </c>
      <c r="B17" s="4">
        <f>'1.sz.Bevételi források'!H35</f>
        <v>0</v>
      </c>
      <c r="C17" s="4">
        <f>'1.sz.Bevételi források'!I35</f>
        <v>0</v>
      </c>
      <c r="D17" s="30"/>
      <c r="E17" s="23"/>
      <c r="F17" s="130"/>
      <c r="G17" s="130"/>
    </row>
    <row r="18" spans="1:7" ht="14.25">
      <c r="A18" s="33"/>
      <c r="B18" s="4"/>
      <c r="C18" s="4"/>
      <c r="D18" s="30"/>
      <c r="E18" s="23"/>
      <c r="F18" s="130"/>
      <c r="G18" s="130"/>
    </row>
    <row r="19" spans="1:7" ht="27">
      <c r="A19" s="39" t="s">
        <v>4</v>
      </c>
      <c r="B19" s="8">
        <f>B20+B22</f>
        <v>40027</v>
      </c>
      <c r="C19" s="8">
        <f>C20+C22</f>
        <v>40027</v>
      </c>
      <c r="D19" s="30"/>
      <c r="E19" s="23"/>
      <c r="F19" s="130"/>
      <c r="G19" s="130"/>
    </row>
    <row r="20" spans="1:7" ht="39.75">
      <c r="A20" s="32" t="s">
        <v>5</v>
      </c>
      <c r="B20" s="4">
        <f>B21</f>
        <v>40027</v>
      </c>
      <c r="C20" s="4">
        <f>C21</f>
        <v>40027</v>
      </c>
      <c r="D20" s="30"/>
      <c r="E20" s="23"/>
      <c r="F20" s="130"/>
      <c r="G20" s="130"/>
    </row>
    <row r="21" spans="1:7" ht="14.25">
      <c r="A21" s="33" t="s">
        <v>7</v>
      </c>
      <c r="B21" s="4">
        <f>'1.sz.Bevételi források'!H42</f>
        <v>40027</v>
      </c>
      <c r="C21" s="4">
        <f>'1.sz.Bevételi források'!I42</f>
        <v>40027</v>
      </c>
      <c r="D21" s="30"/>
      <c r="E21" s="23"/>
      <c r="F21" s="130"/>
      <c r="G21" s="130"/>
    </row>
    <row r="22" spans="1:7" ht="27">
      <c r="A22" s="32" t="s">
        <v>8</v>
      </c>
      <c r="B22" s="4">
        <f>B23</f>
        <v>0</v>
      </c>
      <c r="C22" s="4">
        <f>C23</f>
        <v>0</v>
      </c>
      <c r="D22" s="30"/>
      <c r="E22" s="23"/>
      <c r="F22" s="130"/>
      <c r="G22" s="130"/>
    </row>
    <row r="23" spans="1:7" ht="14.25">
      <c r="A23" s="33" t="s">
        <v>10</v>
      </c>
      <c r="B23" s="4">
        <f>'1.sz.Bevételi források'!H45</f>
        <v>0</v>
      </c>
      <c r="C23" s="4">
        <f>'1.sz.Bevételi források'!I45</f>
        <v>0</v>
      </c>
      <c r="D23" s="30"/>
      <c r="E23" s="23"/>
      <c r="F23" s="130"/>
      <c r="G23" s="130"/>
    </row>
    <row r="24" spans="1:7" ht="14.25">
      <c r="A24" s="160" t="s">
        <v>137</v>
      </c>
      <c r="B24" s="12">
        <f>B25</f>
        <v>0</v>
      </c>
      <c r="C24" s="12">
        <f>C25</f>
        <v>0</v>
      </c>
      <c r="D24" s="30"/>
      <c r="E24" s="23"/>
      <c r="F24" s="130"/>
      <c r="G24" s="130"/>
    </row>
    <row r="25" spans="1:7" ht="14.25">
      <c r="A25" s="6" t="s">
        <v>143</v>
      </c>
      <c r="B25" s="4">
        <f>'1.sz.Bevételi források'!B48</f>
        <v>0</v>
      </c>
      <c r="C25" s="4">
        <f>'1.sz.Bevételi források'!C48</f>
        <v>0</v>
      </c>
      <c r="D25" s="30"/>
      <c r="E25" s="23"/>
      <c r="F25" s="130"/>
      <c r="G25" s="130"/>
    </row>
    <row r="26" spans="1:7" ht="14.25">
      <c r="A26" s="51" t="s">
        <v>22</v>
      </c>
      <c r="B26" s="49">
        <f>B3+B11+B16+B19+B24</f>
        <v>40027</v>
      </c>
      <c r="C26" s="49">
        <f>C3+C11+C16+C19+C24</f>
        <v>40027</v>
      </c>
      <c r="D26" s="36"/>
      <c r="E26" s="49" t="s">
        <v>69</v>
      </c>
      <c r="F26" s="50">
        <f>F3+F11+F12+F13+F14</f>
        <v>63683</v>
      </c>
      <c r="G26" s="50">
        <f>G3+G11+G12+G13+G14</f>
        <v>64505</v>
      </c>
    </row>
    <row r="27" spans="1:8" ht="15" thickBot="1">
      <c r="A27" s="52" t="s">
        <v>71</v>
      </c>
      <c r="B27" s="44" t="str">
        <f>IF(B26-F26&gt;0,B26-F26,"-----")</f>
        <v>-----</v>
      </c>
      <c r="C27" s="44" t="str">
        <f>IF(C26-G26&gt;0,C26-G26,"-----")</f>
        <v>-----</v>
      </c>
      <c r="D27" s="37"/>
      <c r="E27" s="44" t="s">
        <v>70</v>
      </c>
      <c r="F27" s="45">
        <f>IF(B26-F26&lt;0,B26-F26,"-----")</f>
        <v>-23656</v>
      </c>
      <c r="G27" s="45">
        <f>IF(C26-G26&lt;0,C26-G26,"-----")</f>
        <v>-24478</v>
      </c>
      <c r="H27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8" r:id="rId2"/>
  <headerFooter>
    <oddHeader>&amp;L&amp;G&amp;C.../2022 (V.19.) számú határozat
a Marcali Kistérségi Többcélú Társulás
2021. évi költségvetésének módosításáról
</oddHeader>
    <oddFooter>&amp;C&amp;P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view="pageBreakPreview" zoomScale="60" workbookViewId="0" topLeftCell="A1">
      <selection activeCell="H7" sqref="H7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8" width="12.00390625" style="0" customWidth="1"/>
    <col min="9" max="9" width="26.57421875" style="0" customWidth="1"/>
  </cols>
  <sheetData>
    <row r="1" ht="14.25">
      <c r="E1" t="s">
        <v>207</v>
      </c>
    </row>
    <row r="2" ht="14.25">
      <c r="E2" t="s">
        <v>208</v>
      </c>
    </row>
    <row r="3" spans="1:9" ht="14.25">
      <c r="A3" s="179" t="s">
        <v>165</v>
      </c>
      <c r="B3" s="179"/>
      <c r="C3" s="179"/>
      <c r="D3" s="179"/>
      <c r="E3" s="179" t="s">
        <v>209</v>
      </c>
      <c r="F3" s="179"/>
      <c r="G3" s="179"/>
      <c r="H3" s="179"/>
      <c r="I3" s="180" t="s">
        <v>16</v>
      </c>
    </row>
    <row r="4" spans="1:9" ht="15" thickBot="1">
      <c r="A4" s="179" t="s">
        <v>166</v>
      </c>
      <c r="B4" s="179"/>
      <c r="C4" s="179"/>
      <c r="D4" s="179"/>
      <c r="E4" s="179"/>
      <c r="F4" s="179"/>
      <c r="G4" s="179"/>
      <c r="H4" s="179"/>
      <c r="I4" s="180"/>
    </row>
    <row r="5" spans="1:9" ht="15" customHeight="1">
      <c r="A5" s="181" t="s">
        <v>167</v>
      </c>
      <c r="B5" s="201" t="s">
        <v>168</v>
      </c>
      <c r="C5" s="201" t="s">
        <v>169</v>
      </c>
      <c r="D5" s="201" t="s">
        <v>170</v>
      </c>
      <c r="E5" s="201" t="s">
        <v>171</v>
      </c>
      <c r="F5" s="201" t="s">
        <v>183</v>
      </c>
      <c r="G5" s="201" t="s">
        <v>184</v>
      </c>
      <c r="H5" s="201" t="s">
        <v>185</v>
      </c>
      <c r="I5" s="199" t="s">
        <v>172</v>
      </c>
    </row>
    <row r="6" spans="1:9" ht="47.25" customHeight="1">
      <c r="A6" s="182" t="s">
        <v>173</v>
      </c>
      <c r="B6" s="202"/>
      <c r="C6" s="202"/>
      <c r="D6" s="202"/>
      <c r="E6" s="202"/>
      <c r="F6" s="202"/>
      <c r="G6" s="202"/>
      <c r="H6" s="202"/>
      <c r="I6" s="200"/>
    </row>
    <row r="7" spans="1:9" ht="39.75" customHeight="1">
      <c r="A7" s="40" t="s">
        <v>174</v>
      </c>
      <c r="B7" s="183" t="s">
        <v>175</v>
      </c>
      <c r="C7" s="184">
        <v>30000</v>
      </c>
      <c r="D7" s="185">
        <v>30000</v>
      </c>
      <c r="E7" s="185">
        <v>0</v>
      </c>
      <c r="F7" s="190">
        <v>30000</v>
      </c>
      <c r="G7" s="190">
        <v>30000</v>
      </c>
      <c r="H7" s="190">
        <v>0</v>
      </c>
      <c r="I7" s="186" t="s">
        <v>176</v>
      </c>
    </row>
    <row r="8" spans="1:9" ht="39.75" customHeight="1">
      <c r="A8" s="187" t="s">
        <v>177</v>
      </c>
      <c r="B8" s="183"/>
      <c r="C8" s="184"/>
      <c r="D8" s="185"/>
      <c r="E8" s="185"/>
      <c r="F8" s="190"/>
      <c r="G8" s="190"/>
      <c r="H8" s="190"/>
      <c r="I8" s="186"/>
    </row>
    <row r="9" spans="1:9" ht="15" thickBot="1">
      <c r="A9" s="53"/>
      <c r="B9" s="46" t="s">
        <v>178</v>
      </c>
      <c r="C9" s="188">
        <f aca="true" t="shared" si="0" ref="C9:H9">SUM(C7:C8)</f>
        <v>30000</v>
      </c>
      <c r="D9" s="188">
        <f t="shared" si="0"/>
        <v>30000</v>
      </c>
      <c r="E9" s="188">
        <f t="shared" si="0"/>
        <v>0</v>
      </c>
      <c r="F9" s="188">
        <f t="shared" si="0"/>
        <v>30000</v>
      </c>
      <c r="G9" s="188">
        <f t="shared" si="0"/>
        <v>30000</v>
      </c>
      <c r="H9" s="188">
        <f t="shared" si="0"/>
        <v>0</v>
      </c>
      <c r="I9" s="189"/>
    </row>
    <row r="11" ht="15" thickBot="1">
      <c r="A11" t="s">
        <v>179</v>
      </c>
    </row>
    <row r="12" spans="1:9" ht="15" customHeight="1">
      <c r="A12" s="181" t="s">
        <v>167</v>
      </c>
      <c r="B12" s="201" t="s">
        <v>168</v>
      </c>
      <c r="C12" s="201" t="s">
        <v>169</v>
      </c>
      <c r="D12" s="201" t="s">
        <v>170</v>
      </c>
      <c r="E12" s="201" t="s">
        <v>171</v>
      </c>
      <c r="F12" s="201" t="s">
        <v>183</v>
      </c>
      <c r="G12" s="201" t="s">
        <v>184</v>
      </c>
      <c r="H12" s="201" t="s">
        <v>185</v>
      </c>
      <c r="I12" s="199" t="s">
        <v>172</v>
      </c>
    </row>
    <row r="13" spans="1:9" ht="47.25" customHeight="1">
      <c r="A13" s="182" t="s">
        <v>173</v>
      </c>
      <c r="B13" s="202"/>
      <c r="C13" s="202"/>
      <c r="D13" s="202"/>
      <c r="E13" s="202"/>
      <c r="F13" s="202"/>
      <c r="G13" s="202"/>
      <c r="H13" s="202"/>
      <c r="I13" s="200"/>
    </row>
    <row r="14" spans="1:9" ht="30" customHeight="1">
      <c r="A14" s="187" t="s">
        <v>174</v>
      </c>
      <c r="B14" s="183" t="s">
        <v>180</v>
      </c>
      <c r="C14" s="184">
        <v>233</v>
      </c>
      <c r="D14" s="185">
        <v>233</v>
      </c>
      <c r="E14" s="185"/>
      <c r="F14" s="190">
        <v>233</v>
      </c>
      <c r="G14" s="190">
        <v>233</v>
      </c>
      <c r="H14" s="190"/>
      <c r="I14" s="186" t="s">
        <v>176</v>
      </c>
    </row>
    <row r="15" spans="1:9" ht="30" customHeight="1">
      <c r="A15" s="187" t="s">
        <v>177</v>
      </c>
      <c r="B15" s="183" t="s">
        <v>205</v>
      </c>
      <c r="C15" s="184"/>
      <c r="D15" s="185"/>
      <c r="E15" s="185"/>
      <c r="F15" s="190">
        <v>342</v>
      </c>
      <c r="G15" s="190">
        <v>342</v>
      </c>
      <c r="H15" s="190"/>
      <c r="I15" s="186" t="s">
        <v>176</v>
      </c>
    </row>
    <row r="16" spans="1:9" ht="15" thickBot="1">
      <c r="A16" s="53"/>
      <c r="B16" s="46" t="s">
        <v>178</v>
      </c>
      <c r="C16" s="188">
        <f>SUM(C14:C15)</f>
        <v>233</v>
      </c>
      <c r="D16" s="188">
        <f>SUM(D14:D15)</f>
        <v>233</v>
      </c>
      <c r="E16" s="188">
        <f>SUM(E14:E15)</f>
        <v>0</v>
      </c>
      <c r="F16" s="191"/>
      <c r="G16" s="191"/>
      <c r="H16" s="191"/>
      <c r="I16" s="189"/>
    </row>
    <row r="18" ht="15" thickBot="1">
      <c r="A18" t="s">
        <v>181</v>
      </c>
    </row>
    <row r="19" spans="1:9" ht="15" customHeight="1">
      <c r="A19" s="181" t="s">
        <v>167</v>
      </c>
      <c r="B19" s="201" t="s">
        <v>168</v>
      </c>
      <c r="C19" s="201" t="s">
        <v>169</v>
      </c>
      <c r="D19" s="201" t="s">
        <v>170</v>
      </c>
      <c r="E19" s="201" t="s">
        <v>171</v>
      </c>
      <c r="F19" s="201" t="s">
        <v>183</v>
      </c>
      <c r="G19" s="201" t="s">
        <v>184</v>
      </c>
      <c r="H19" s="201" t="s">
        <v>185</v>
      </c>
      <c r="I19" s="199" t="s">
        <v>172</v>
      </c>
    </row>
    <row r="20" spans="1:9" ht="39.75" customHeight="1">
      <c r="A20" s="182" t="s">
        <v>173</v>
      </c>
      <c r="B20" s="202"/>
      <c r="C20" s="202"/>
      <c r="D20" s="202"/>
      <c r="E20" s="202"/>
      <c r="F20" s="202"/>
      <c r="G20" s="202"/>
      <c r="H20" s="202"/>
      <c r="I20" s="200"/>
    </row>
    <row r="21" spans="1:9" ht="14.25">
      <c r="A21" s="187" t="s">
        <v>174</v>
      </c>
      <c r="B21" s="183" t="s">
        <v>182</v>
      </c>
      <c r="C21" s="184">
        <v>500</v>
      </c>
      <c r="D21" s="185">
        <v>500</v>
      </c>
      <c r="E21" s="185"/>
      <c r="F21" s="190">
        <v>500</v>
      </c>
      <c r="G21" s="190">
        <v>500</v>
      </c>
      <c r="H21" s="190"/>
      <c r="I21" s="186" t="s">
        <v>176</v>
      </c>
    </row>
    <row r="22" spans="1:9" ht="14.25">
      <c r="A22" s="187" t="s">
        <v>177</v>
      </c>
      <c r="B22" s="183" t="s">
        <v>206</v>
      </c>
      <c r="C22" s="184"/>
      <c r="D22" s="185"/>
      <c r="E22" s="185"/>
      <c r="F22" s="190">
        <v>480</v>
      </c>
      <c r="G22" s="190">
        <v>280</v>
      </c>
      <c r="H22" s="190">
        <v>200</v>
      </c>
      <c r="I22" s="186" t="s">
        <v>176</v>
      </c>
    </row>
    <row r="23" spans="1:9" ht="15" thickBot="1">
      <c r="A23" s="53"/>
      <c r="B23" s="46" t="s">
        <v>178</v>
      </c>
      <c r="C23" s="188">
        <f>SUM(C21:C22)</f>
        <v>500</v>
      </c>
      <c r="D23" s="188">
        <f>SUM(D21:D22)</f>
        <v>500</v>
      </c>
      <c r="E23" s="188">
        <f>SUM(E21:E22)</f>
        <v>0</v>
      </c>
      <c r="F23" s="191"/>
      <c r="G23" s="191"/>
      <c r="H23" s="191"/>
      <c r="I23" s="189"/>
    </row>
  </sheetData>
  <sheetProtection/>
  <mergeCells count="24">
    <mergeCell ref="E19:E20"/>
    <mergeCell ref="I19:I20"/>
    <mergeCell ref="F5:F6"/>
    <mergeCell ref="G5:G6"/>
    <mergeCell ref="H5:H6"/>
    <mergeCell ref="F12:F13"/>
    <mergeCell ref="G12:G13"/>
    <mergeCell ref="F19:F20"/>
    <mergeCell ref="G19:G20"/>
    <mergeCell ref="H19:H20"/>
    <mergeCell ref="B5:B6"/>
    <mergeCell ref="C5:C6"/>
    <mergeCell ref="D5:D6"/>
    <mergeCell ref="E5:E6"/>
    <mergeCell ref="B19:B20"/>
    <mergeCell ref="C19:C20"/>
    <mergeCell ref="D19:D20"/>
    <mergeCell ref="I5:I6"/>
    <mergeCell ref="B12:B13"/>
    <mergeCell ref="C12:C13"/>
    <mergeCell ref="D12:D13"/>
    <mergeCell ref="E12:E13"/>
    <mergeCell ref="I12:I13"/>
    <mergeCell ref="H12:H13"/>
  </mergeCells>
  <printOptions/>
  <pageMargins left="0.7" right="0.7" top="0.75" bottom="0.75" header="0.3" footer="0.3"/>
  <pageSetup horizontalDpi="600" verticalDpi="600" orientation="landscape" paperSize="9" scale="86" r:id="rId2"/>
  <headerFooter>
    <oddHeader>&amp;L&amp;G&amp;C.../2021 (II.....) számú határozat
a Marcali Kistérségi Többcélú Társulás
2021. évi költségvetéséről
</oddHeader>
    <oddFooter>&amp;C&amp;P. oldal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65"/>
  <sheetViews>
    <sheetView view="pageBreakPreview" zoomScale="60" workbookViewId="0" topLeftCell="A1">
      <selection activeCell="A60" sqref="A60"/>
    </sheetView>
  </sheetViews>
  <sheetFormatPr defaultColWidth="9.140625" defaultRowHeight="15"/>
  <cols>
    <col min="1" max="1" width="19.8515625" style="0" customWidth="1"/>
    <col min="6" max="6" width="9.7109375" style="0" bestFit="1" customWidth="1"/>
    <col min="17" max="17" width="13.421875" style="0" bestFit="1" customWidth="1"/>
    <col min="18" max="18" width="15.57421875" style="0" customWidth="1"/>
  </cols>
  <sheetData>
    <row r="1" spans="1:14" ht="15" thickBot="1">
      <c r="A1" s="2" t="s">
        <v>127</v>
      </c>
      <c r="N1" s="15" t="s">
        <v>16</v>
      </c>
    </row>
    <row r="2" spans="1:14" ht="14.25">
      <c r="A2" s="55" t="s">
        <v>45</v>
      </c>
      <c r="B2" s="56" t="s">
        <v>24</v>
      </c>
      <c r="C2" s="56" t="s">
        <v>25</v>
      </c>
      <c r="D2" s="56" t="s">
        <v>26</v>
      </c>
      <c r="E2" s="56" t="s">
        <v>27</v>
      </c>
      <c r="F2" s="56" t="s">
        <v>28</v>
      </c>
      <c r="G2" s="56" t="s">
        <v>29</v>
      </c>
      <c r="H2" s="56" t="s">
        <v>30</v>
      </c>
      <c r="I2" s="56" t="s">
        <v>31</v>
      </c>
      <c r="J2" s="56" t="s">
        <v>32</v>
      </c>
      <c r="K2" s="56" t="s">
        <v>33</v>
      </c>
      <c r="L2" s="56" t="s">
        <v>34</v>
      </c>
      <c r="M2" s="56" t="s">
        <v>35</v>
      </c>
      <c r="N2" s="57" t="s">
        <v>0</v>
      </c>
    </row>
    <row r="3" spans="1:14" ht="14.25">
      <c r="A3" s="11" t="s">
        <v>1</v>
      </c>
      <c r="B3" s="8">
        <f>B4</f>
        <v>10478</v>
      </c>
      <c r="C3" s="8">
        <f aca="true" t="shared" si="0" ref="C3:M3">C4</f>
        <v>10478</v>
      </c>
      <c r="D3" s="8">
        <f t="shared" si="0"/>
        <v>10478</v>
      </c>
      <c r="E3" s="8">
        <f t="shared" si="0"/>
        <v>16478</v>
      </c>
      <c r="F3" s="8">
        <f t="shared" si="0"/>
        <v>15478</v>
      </c>
      <c r="G3" s="8">
        <f t="shared" si="0"/>
        <v>10478</v>
      </c>
      <c r="H3" s="8">
        <f t="shared" si="0"/>
        <v>10478</v>
      </c>
      <c r="I3" s="8">
        <f t="shared" si="0"/>
        <v>10478</v>
      </c>
      <c r="J3" s="8">
        <f t="shared" si="0"/>
        <v>10478</v>
      </c>
      <c r="K3" s="8">
        <f t="shared" si="0"/>
        <v>15478</v>
      </c>
      <c r="L3" s="8">
        <f t="shared" si="0"/>
        <v>15789</v>
      </c>
      <c r="M3" s="8">
        <f t="shared" si="0"/>
        <v>24328</v>
      </c>
      <c r="N3" s="21">
        <f aca="true" t="shared" si="1" ref="N3:N13">SUM(B3:M3)</f>
        <v>160897</v>
      </c>
    </row>
    <row r="4" spans="1:18" ht="27">
      <c r="A4" s="3" t="s">
        <v>2</v>
      </c>
      <c r="B4" s="4">
        <v>10478</v>
      </c>
      <c r="C4" s="4">
        <v>10478</v>
      </c>
      <c r="D4" s="4">
        <v>10478</v>
      </c>
      <c r="E4" s="4">
        <v>16478</v>
      </c>
      <c r="F4" s="4">
        <v>15478</v>
      </c>
      <c r="G4" s="4">
        <v>10478</v>
      </c>
      <c r="H4" s="4">
        <v>10478</v>
      </c>
      <c r="I4" s="4">
        <v>10478</v>
      </c>
      <c r="J4" s="4">
        <v>10478</v>
      </c>
      <c r="K4" s="4">
        <v>15478</v>
      </c>
      <c r="L4" s="4">
        <f>10926+4863</f>
        <v>15789</v>
      </c>
      <c r="M4" s="4">
        <f>10478+13850</f>
        <v>24328</v>
      </c>
      <c r="N4" s="5">
        <f t="shared" si="1"/>
        <v>160897</v>
      </c>
      <c r="P4" s="108"/>
      <c r="Q4" s="1"/>
      <c r="R4" s="1"/>
    </row>
    <row r="5" spans="1:14" ht="53.25">
      <c r="A5" s="11" t="s">
        <v>94</v>
      </c>
      <c r="B5" s="8">
        <f>SUM(B6:B11)</f>
        <v>72316</v>
      </c>
      <c r="C5" s="8">
        <f aca="true" t="shared" si="2" ref="C5:M5">SUM(C6:C11)</f>
        <v>72632</v>
      </c>
      <c r="D5" s="8">
        <f t="shared" si="2"/>
        <v>72632</v>
      </c>
      <c r="E5" s="8">
        <f t="shared" si="2"/>
        <v>78642</v>
      </c>
      <c r="F5" s="8">
        <f t="shared" si="2"/>
        <v>97314</v>
      </c>
      <c r="G5" s="8">
        <f t="shared" si="2"/>
        <v>72632</v>
      </c>
      <c r="H5" s="8">
        <f t="shared" si="2"/>
        <v>72632</v>
      </c>
      <c r="I5" s="8">
        <f t="shared" si="2"/>
        <v>112632</v>
      </c>
      <c r="J5" s="8">
        <f t="shared" si="2"/>
        <v>97554</v>
      </c>
      <c r="K5" s="8">
        <f t="shared" si="2"/>
        <v>71632</v>
      </c>
      <c r="L5" s="8">
        <f t="shared" si="2"/>
        <v>71316</v>
      </c>
      <c r="M5" s="8">
        <f t="shared" si="2"/>
        <v>118033</v>
      </c>
      <c r="N5" s="21">
        <f t="shared" si="1"/>
        <v>1009967</v>
      </c>
    </row>
    <row r="6" spans="1:18" ht="27">
      <c r="A6" s="3" t="s">
        <v>98</v>
      </c>
      <c r="B6" s="4">
        <v>4879</v>
      </c>
      <c r="C6" s="4">
        <v>4879</v>
      </c>
      <c r="D6" s="4">
        <v>4879</v>
      </c>
      <c r="E6" s="4">
        <v>4883</v>
      </c>
      <c r="F6" s="4">
        <v>4879</v>
      </c>
      <c r="G6" s="4">
        <v>4879</v>
      </c>
      <c r="H6" s="4">
        <v>4879</v>
      </c>
      <c r="I6" s="4">
        <v>4879</v>
      </c>
      <c r="J6" s="4">
        <v>4879</v>
      </c>
      <c r="K6" s="4">
        <v>4879</v>
      </c>
      <c r="L6" s="4">
        <v>4563</v>
      </c>
      <c r="M6" s="4">
        <v>4879</v>
      </c>
      <c r="N6" s="5">
        <f t="shared" si="1"/>
        <v>58236</v>
      </c>
      <c r="P6" s="108"/>
      <c r="Q6" s="1"/>
      <c r="R6" s="1"/>
    </row>
    <row r="7" spans="1:16" ht="27">
      <c r="A7" s="3" t="s">
        <v>99</v>
      </c>
      <c r="B7" s="4">
        <v>5767</v>
      </c>
      <c r="C7" s="4">
        <v>6083</v>
      </c>
      <c r="D7" s="4">
        <v>6083</v>
      </c>
      <c r="E7" s="4">
        <v>6083</v>
      </c>
      <c r="F7" s="4">
        <v>6083</v>
      </c>
      <c r="G7" s="4">
        <v>6083</v>
      </c>
      <c r="H7" s="4">
        <v>6083</v>
      </c>
      <c r="I7" s="4">
        <v>6083</v>
      </c>
      <c r="J7" s="4">
        <v>5151</v>
      </c>
      <c r="K7" s="4">
        <v>5083</v>
      </c>
      <c r="L7" s="4">
        <v>5083</v>
      </c>
      <c r="M7" s="4">
        <f>6087+72</f>
        <v>6159</v>
      </c>
      <c r="N7" s="5">
        <f t="shared" si="1"/>
        <v>69824</v>
      </c>
      <c r="P7" s="108"/>
    </row>
    <row r="8" spans="1:18" ht="27">
      <c r="A8" s="3" t="s">
        <v>100</v>
      </c>
      <c r="B8" s="4">
        <v>61670</v>
      </c>
      <c r="C8" s="4">
        <v>61670</v>
      </c>
      <c r="D8" s="4">
        <v>61670</v>
      </c>
      <c r="E8" s="4">
        <v>61670</v>
      </c>
      <c r="F8" s="4">
        <v>81670</v>
      </c>
      <c r="G8" s="4">
        <v>61670</v>
      </c>
      <c r="H8" s="4">
        <v>61670</v>
      </c>
      <c r="I8" s="4">
        <v>101670</v>
      </c>
      <c r="J8" s="4">
        <v>83100</v>
      </c>
      <c r="K8" s="4">
        <v>61670</v>
      </c>
      <c r="L8" s="4">
        <v>61670</v>
      </c>
      <c r="M8" s="4">
        <f>61670+45325</f>
        <v>106995</v>
      </c>
      <c r="N8" s="5">
        <f t="shared" si="1"/>
        <v>866795</v>
      </c>
      <c r="P8" s="108"/>
      <c r="Q8" s="108"/>
      <c r="R8" s="1"/>
    </row>
    <row r="9" spans="1:17" ht="27">
      <c r="A9" s="3" t="s">
        <v>101</v>
      </c>
      <c r="B9" s="4"/>
      <c r="C9" s="4"/>
      <c r="D9" s="4"/>
      <c r="E9" s="4">
        <v>6006</v>
      </c>
      <c r="F9" s="4"/>
      <c r="G9" s="4"/>
      <c r="H9" s="4"/>
      <c r="I9" s="4"/>
      <c r="J9" s="4"/>
      <c r="K9" s="4"/>
      <c r="L9" s="4"/>
      <c r="M9" s="4"/>
      <c r="N9" s="5">
        <f t="shared" si="1"/>
        <v>6006</v>
      </c>
      <c r="P9" s="108"/>
      <c r="Q9" s="1"/>
    </row>
    <row r="10" spans="1:14" ht="27">
      <c r="A10" s="3" t="s">
        <v>102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 t="shared" si="1"/>
        <v>0</v>
      </c>
    </row>
    <row r="11" spans="1:17" ht="27">
      <c r="A11" s="3" t="s">
        <v>103</v>
      </c>
      <c r="B11" s="4"/>
      <c r="C11" s="4"/>
      <c r="D11" s="4"/>
      <c r="E11" s="4"/>
      <c r="F11" s="4">
        <v>4682</v>
      </c>
      <c r="G11" s="4"/>
      <c r="H11" s="4"/>
      <c r="I11" s="4"/>
      <c r="J11" s="4">
        <v>4424</v>
      </c>
      <c r="K11" s="4"/>
      <c r="L11" s="4"/>
      <c r="M11" s="4"/>
      <c r="N11" s="5">
        <f t="shared" si="1"/>
        <v>9106</v>
      </c>
      <c r="Q11" s="1"/>
    </row>
    <row r="12" spans="1:14" ht="14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f t="shared" si="1"/>
        <v>0</v>
      </c>
    </row>
    <row r="13" spans="1:14" ht="27">
      <c r="A13" s="11" t="s">
        <v>95</v>
      </c>
      <c r="B13" s="8">
        <f aca="true" t="shared" si="3" ref="B13:M13">SUM(B14:B15)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200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21">
        <f t="shared" si="1"/>
        <v>200</v>
      </c>
    </row>
    <row r="14" spans="1:14" ht="27">
      <c r="A14" s="3" t="s">
        <v>111</v>
      </c>
      <c r="B14" s="4"/>
      <c r="C14" s="4"/>
      <c r="D14" s="4"/>
      <c r="E14" s="4"/>
      <c r="F14" s="4"/>
      <c r="G14" s="4"/>
      <c r="H14" s="4"/>
      <c r="I14" s="4"/>
      <c r="J14" s="4">
        <v>200</v>
      </c>
      <c r="K14" s="4"/>
      <c r="L14" s="4"/>
      <c r="M14" s="4"/>
      <c r="N14" s="5">
        <f>SUM(B14:M14)</f>
        <v>200</v>
      </c>
    </row>
    <row r="15" spans="1:14" ht="14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f>SUM(B15:M15)</f>
        <v>0</v>
      </c>
    </row>
    <row r="16" spans="1:14" ht="27">
      <c r="A16" s="11" t="s">
        <v>96</v>
      </c>
      <c r="B16" s="8">
        <f>SUM(B17:B18)</f>
        <v>0</v>
      </c>
      <c r="C16" s="8">
        <f aca="true" t="shared" si="4" ref="C16:M16">SUM(C17:C18)</f>
        <v>0</v>
      </c>
      <c r="D16" s="8">
        <f t="shared" si="4"/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21">
        <f aca="true" t="shared" si="5" ref="N16:N27">SUM(B16:M16)</f>
        <v>0</v>
      </c>
    </row>
    <row r="17" spans="1:14" ht="27">
      <c r="A17" s="3" t="s">
        <v>116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7" ht="14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Q18" s="1"/>
    </row>
    <row r="19" spans="1:14" ht="53.25">
      <c r="A19" s="11" t="s">
        <v>97</v>
      </c>
      <c r="B19" s="8">
        <f>SUM(B20:B26)</f>
        <v>0</v>
      </c>
      <c r="C19" s="8">
        <f aca="true" t="shared" si="6" ref="C19:M19">SUM(C20:C26)</f>
        <v>0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6"/>
        <v>0</v>
      </c>
      <c r="N19" s="21">
        <f t="shared" si="5"/>
        <v>0</v>
      </c>
    </row>
    <row r="20" spans="1:14" ht="27">
      <c r="A20" s="3" t="s">
        <v>104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f t="shared" si="5"/>
        <v>0</v>
      </c>
    </row>
    <row r="21" spans="1:14" ht="27">
      <c r="A21" s="3" t="s">
        <v>105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f t="shared" si="5"/>
        <v>0</v>
      </c>
    </row>
    <row r="22" spans="1:14" ht="27">
      <c r="A22" s="3" t="s">
        <v>106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f t="shared" si="5"/>
        <v>0</v>
      </c>
    </row>
    <row r="23" spans="1:20" ht="27">
      <c r="A23" s="3" t="s">
        <v>107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>
        <f t="shared" si="5"/>
        <v>0</v>
      </c>
      <c r="S23" s="1"/>
      <c r="T23" s="1"/>
    </row>
    <row r="24" spans="1:14" ht="27">
      <c r="A24" s="3" t="s">
        <v>108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f t="shared" si="5"/>
        <v>0</v>
      </c>
    </row>
    <row r="25" spans="1:14" ht="27">
      <c r="A25" s="3" t="s">
        <v>109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f t="shared" si="5"/>
        <v>0</v>
      </c>
    </row>
    <row r="26" spans="1:14" ht="14.2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f t="shared" si="5"/>
        <v>0</v>
      </c>
    </row>
    <row r="27" spans="1:14" ht="27">
      <c r="A27" s="11" t="s">
        <v>110</v>
      </c>
      <c r="B27" s="8">
        <f>SUM(B28:B29)</f>
        <v>0</v>
      </c>
      <c r="C27" s="8">
        <f aca="true" t="shared" si="7" ref="C27:M27">SUM(C28:C29)</f>
        <v>0</v>
      </c>
      <c r="D27" s="8">
        <f t="shared" si="7"/>
        <v>0</v>
      </c>
      <c r="E27" s="8">
        <f t="shared" si="7"/>
        <v>0</v>
      </c>
      <c r="F27" s="8">
        <f t="shared" si="7"/>
        <v>0</v>
      </c>
      <c r="G27" s="8">
        <f t="shared" si="7"/>
        <v>0</v>
      </c>
      <c r="H27" s="8">
        <f t="shared" si="7"/>
        <v>0</v>
      </c>
      <c r="I27" s="8">
        <f t="shared" si="7"/>
        <v>0</v>
      </c>
      <c r="J27" s="8">
        <f t="shared" si="7"/>
        <v>0</v>
      </c>
      <c r="K27" s="8">
        <f t="shared" si="7"/>
        <v>0</v>
      </c>
      <c r="L27" s="8">
        <f t="shared" si="7"/>
        <v>0</v>
      </c>
      <c r="M27" s="8">
        <f t="shared" si="7"/>
        <v>0</v>
      </c>
      <c r="N27" s="21">
        <f t="shared" si="5"/>
        <v>0</v>
      </c>
    </row>
    <row r="28" spans="1:14" ht="39.75">
      <c r="A28" s="3" t="s">
        <v>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27">
      <c r="A29" s="3" t="s">
        <v>89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4.2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27">
      <c r="A31" s="11" t="s">
        <v>112</v>
      </c>
      <c r="B31" s="8">
        <f>SUM(B32)</f>
        <v>0</v>
      </c>
      <c r="C31" s="8">
        <f aca="true" t="shared" si="8" ref="C31:M31">SUM(C32)</f>
        <v>0</v>
      </c>
      <c r="D31" s="8">
        <f t="shared" si="8"/>
        <v>0</v>
      </c>
      <c r="E31" s="8">
        <f t="shared" si="8"/>
        <v>0</v>
      </c>
      <c r="F31" s="8">
        <f t="shared" si="8"/>
        <v>0</v>
      </c>
      <c r="G31" s="8">
        <f t="shared" si="8"/>
        <v>0</v>
      </c>
      <c r="H31" s="8">
        <f t="shared" si="8"/>
        <v>0</v>
      </c>
      <c r="I31" s="8">
        <f t="shared" si="8"/>
        <v>0</v>
      </c>
      <c r="J31" s="8">
        <f t="shared" si="8"/>
        <v>0</v>
      </c>
      <c r="K31" s="8">
        <f t="shared" si="8"/>
        <v>0</v>
      </c>
      <c r="L31" s="8">
        <f t="shared" si="8"/>
        <v>0</v>
      </c>
      <c r="M31" s="8">
        <f t="shared" si="8"/>
        <v>0</v>
      </c>
      <c r="N31" s="21">
        <f>SUM(B31:M31)</f>
        <v>0</v>
      </c>
    </row>
    <row r="32" spans="1:14" ht="27">
      <c r="A32" s="3" t="s">
        <v>113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4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66">
      <c r="A34" s="11" t="s">
        <v>4</v>
      </c>
      <c r="B34" s="8">
        <f>B35+B38</f>
        <v>147378</v>
      </c>
      <c r="C34" s="8">
        <f aca="true" t="shared" si="9" ref="C34:M34">C35+C38</f>
        <v>0</v>
      </c>
      <c r="D34" s="8">
        <f t="shared" si="9"/>
        <v>0</v>
      </c>
      <c r="E34" s="8">
        <f t="shared" si="9"/>
        <v>0</v>
      </c>
      <c r="F34" s="8">
        <f t="shared" si="9"/>
        <v>0</v>
      </c>
      <c r="G34" s="8">
        <f t="shared" si="9"/>
        <v>0</v>
      </c>
      <c r="H34" s="8">
        <f t="shared" si="9"/>
        <v>0</v>
      </c>
      <c r="I34" s="8">
        <f t="shared" si="9"/>
        <v>0</v>
      </c>
      <c r="J34" s="8">
        <f t="shared" si="9"/>
        <v>0</v>
      </c>
      <c r="K34" s="8">
        <f t="shared" si="9"/>
        <v>0</v>
      </c>
      <c r="L34" s="8">
        <f t="shared" si="9"/>
        <v>0</v>
      </c>
      <c r="M34" s="8">
        <f t="shared" si="9"/>
        <v>0</v>
      </c>
      <c r="N34" s="21">
        <f aca="true" t="shared" si="10" ref="N34:N45">SUM(B34:M34)</f>
        <v>147378</v>
      </c>
    </row>
    <row r="35" spans="1:14" ht="66">
      <c r="A35" s="6" t="s">
        <v>5</v>
      </c>
      <c r="B35" s="4">
        <f>SUM(B36:B37)</f>
        <v>147378</v>
      </c>
      <c r="C35" s="4">
        <f aca="true" t="shared" si="11" ref="C35:M35">SUM(C36:C37)</f>
        <v>0</v>
      </c>
      <c r="D35" s="4">
        <f t="shared" si="11"/>
        <v>0</v>
      </c>
      <c r="E35" s="4">
        <f t="shared" si="11"/>
        <v>0</v>
      </c>
      <c r="F35" s="4">
        <f t="shared" si="11"/>
        <v>0</v>
      </c>
      <c r="G35" s="4">
        <f t="shared" si="11"/>
        <v>0</v>
      </c>
      <c r="H35" s="4">
        <f t="shared" si="11"/>
        <v>0</v>
      </c>
      <c r="I35" s="4">
        <f t="shared" si="11"/>
        <v>0</v>
      </c>
      <c r="J35" s="4">
        <f t="shared" si="11"/>
        <v>0</v>
      </c>
      <c r="K35" s="4">
        <f t="shared" si="11"/>
        <v>0</v>
      </c>
      <c r="L35" s="4">
        <f t="shared" si="11"/>
        <v>0</v>
      </c>
      <c r="M35" s="4">
        <f t="shared" si="11"/>
        <v>0</v>
      </c>
      <c r="N35" s="5">
        <f t="shared" si="10"/>
        <v>147378</v>
      </c>
    </row>
    <row r="36" spans="1:14" ht="27">
      <c r="A36" s="3" t="s">
        <v>6</v>
      </c>
      <c r="B36" s="63">
        <v>107351</v>
      </c>
      <c r="C36" s="63">
        <v>0</v>
      </c>
      <c r="D36" s="63"/>
      <c r="E36" s="4"/>
      <c r="F36" s="4"/>
      <c r="G36" s="4"/>
      <c r="H36" s="4"/>
      <c r="I36" s="4"/>
      <c r="J36" s="4"/>
      <c r="K36" s="4"/>
      <c r="L36" s="4"/>
      <c r="M36" s="4"/>
      <c r="N36" s="5">
        <f t="shared" si="10"/>
        <v>107351</v>
      </c>
    </row>
    <row r="37" spans="1:14" ht="27">
      <c r="A37" s="3" t="s">
        <v>7</v>
      </c>
      <c r="B37" s="4">
        <v>40027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>
        <f t="shared" si="10"/>
        <v>40027</v>
      </c>
    </row>
    <row r="38" spans="1:14" ht="53.25">
      <c r="A38" s="62" t="s">
        <v>8</v>
      </c>
      <c r="B38" s="63">
        <f>SUM(B39:B40)</f>
        <v>0</v>
      </c>
      <c r="C38" s="63">
        <f aca="true" t="shared" si="12" ref="C38:M38">SUM(C39:C40)</f>
        <v>0</v>
      </c>
      <c r="D38" s="63">
        <f t="shared" si="12"/>
        <v>0</v>
      </c>
      <c r="E38" s="63">
        <f t="shared" si="12"/>
        <v>0</v>
      </c>
      <c r="F38" s="63">
        <f t="shared" si="12"/>
        <v>0</v>
      </c>
      <c r="G38" s="63">
        <f t="shared" si="12"/>
        <v>0</v>
      </c>
      <c r="H38" s="63">
        <f t="shared" si="12"/>
        <v>0</v>
      </c>
      <c r="I38" s="63">
        <f t="shared" si="12"/>
        <v>0</v>
      </c>
      <c r="J38" s="63">
        <f t="shared" si="12"/>
        <v>0</v>
      </c>
      <c r="K38" s="63">
        <f t="shared" si="12"/>
        <v>0</v>
      </c>
      <c r="L38" s="63">
        <f t="shared" si="12"/>
        <v>0</v>
      </c>
      <c r="M38" s="63">
        <f t="shared" si="12"/>
        <v>0</v>
      </c>
      <c r="N38" s="5">
        <f t="shared" si="10"/>
        <v>0</v>
      </c>
    </row>
    <row r="39" spans="1:14" ht="27">
      <c r="A39" s="3" t="s">
        <v>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>
        <f t="shared" si="10"/>
        <v>0</v>
      </c>
    </row>
    <row r="40" spans="1:14" ht="27">
      <c r="A40" s="3" t="s">
        <v>10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>
        <f t="shared" si="10"/>
        <v>0</v>
      </c>
    </row>
    <row r="41" spans="1:14" ht="14.25">
      <c r="A41" s="160" t="s">
        <v>137</v>
      </c>
      <c r="B41" s="8">
        <f>B42+B43</f>
        <v>0</v>
      </c>
      <c r="C41" s="8">
        <f aca="true" t="shared" si="13" ref="C41:N41">C42+C43</f>
        <v>0</v>
      </c>
      <c r="D41" s="8">
        <f t="shared" si="13"/>
        <v>0</v>
      </c>
      <c r="E41" s="8">
        <f t="shared" si="13"/>
        <v>0</v>
      </c>
      <c r="F41" s="8">
        <f t="shared" si="13"/>
        <v>0</v>
      </c>
      <c r="G41" s="8">
        <f t="shared" si="13"/>
        <v>0</v>
      </c>
      <c r="H41" s="8">
        <f t="shared" si="13"/>
        <v>0</v>
      </c>
      <c r="I41" s="8">
        <f t="shared" si="13"/>
        <v>0</v>
      </c>
      <c r="J41" s="8">
        <f t="shared" si="13"/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21">
        <f t="shared" si="13"/>
        <v>0</v>
      </c>
    </row>
    <row r="42" spans="1:14" ht="27">
      <c r="A42" s="6" t="s">
        <v>138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>
        <f>SUM(B42:M42)</f>
        <v>0</v>
      </c>
    </row>
    <row r="43" spans="1:14" ht="27">
      <c r="A43" s="6" t="s">
        <v>139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>
        <f>SUM(B43:M43)</f>
        <v>0</v>
      </c>
    </row>
    <row r="44" spans="1:14" ht="27">
      <c r="A44" s="58" t="s">
        <v>36</v>
      </c>
      <c r="B44" s="49">
        <f>B34+B19+B16+B13+B5+B3+B27+B31+B41</f>
        <v>230172</v>
      </c>
      <c r="C44" s="49">
        <f aca="true" t="shared" si="14" ref="C44:N44">C34+C19+C16+C13+C5+C3+C27+C31+C41</f>
        <v>83110</v>
      </c>
      <c r="D44" s="49">
        <f t="shared" si="14"/>
        <v>83110</v>
      </c>
      <c r="E44" s="49">
        <f t="shared" si="14"/>
        <v>95120</v>
      </c>
      <c r="F44" s="49">
        <f t="shared" si="14"/>
        <v>112792</v>
      </c>
      <c r="G44" s="49">
        <f t="shared" si="14"/>
        <v>83110</v>
      </c>
      <c r="H44" s="49">
        <f t="shared" si="14"/>
        <v>83110</v>
      </c>
      <c r="I44" s="49">
        <f t="shared" si="14"/>
        <v>123110</v>
      </c>
      <c r="J44" s="49">
        <f t="shared" si="14"/>
        <v>108232</v>
      </c>
      <c r="K44" s="49">
        <f t="shared" si="14"/>
        <v>87110</v>
      </c>
      <c r="L44" s="49">
        <f t="shared" si="14"/>
        <v>87105</v>
      </c>
      <c r="M44" s="49">
        <f t="shared" si="14"/>
        <v>142361</v>
      </c>
      <c r="N44" s="50">
        <f t="shared" si="14"/>
        <v>1318442</v>
      </c>
    </row>
    <row r="45" spans="1:14" ht="26.25">
      <c r="A45" s="61" t="s">
        <v>18</v>
      </c>
      <c r="B45" s="8">
        <f aca="true" t="shared" si="15" ref="B45:L45">SUM(B46:B51)</f>
        <v>91930</v>
      </c>
      <c r="C45" s="8">
        <f t="shared" si="15"/>
        <v>91930</v>
      </c>
      <c r="D45" s="8">
        <f t="shared" si="15"/>
        <v>91955</v>
      </c>
      <c r="E45" s="8">
        <f t="shared" si="15"/>
        <v>120923</v>
      </c>
      <c r="F45" s="8">
        <f t="shared" si="15"/>
        <v>96955</v>
      </c>
      <c r="G45" s="8">
        <f t="shared" si="15"/>
        <v>116795</v>
      </c>
      <c r="H45" s="8">
        <f t="shared" si="15"/>
        <v>104182</v>
      </c>
      <c r="I45" s="8">
        <f t="shared" si="15"/>
        <v>101955</v>
      </c>
      <c r="J45" s="8">
        <f t="shared" si="15"/>
        <v>106916</v>
      </c>
      <c r="K45" s="8">
        <f t="shared" si="15"/>
        <v>101955</v>
      </c>
      <c r="L45" s="8">
        <f t="shared" si="15"/>
        <v>100871</v>
      </c>
      <c r="M45" s="8">
        <f>SUM(M46:M51)</f>
        <v>100961</v>
      </c>
      <c r="N45" s="21">
        <f t="shared" si="10"/>
        <v>1227328</v>
      </c>
    </row>
    <row r="46" spans="1:18" ht="26.25">
      <c r="A46" s="40" t="s">
        <v>13</v>
      </c>
      <c r="B46" s="4">
        <v>54804</v>
      </c>
      <c r="C46" s="4">
        <v>54804</v>
      </c>
      <c r="D46" s="4">
        <v>54804</v>
      </c>
      <c r="E46" s="4">
        <v>63772</v>
      </c>
      <c r="F46" s="4">
        <v>54804</v>
      </c>
      <c r="G46" s="4">
        <v>54804</v>
      </c>
      <c r="H46" s="4">
        <v>54804</v>
      </c>
      <c r="I46" s="4">
        <v>54804</v>
      </c>
      <c r="J46" s="4">
        <v>54804</v>
      </c>
      <c r="K46" s="4">
        <v>54804</v>
      </c>
      <c r="L46" s="4">
        <v>54804</v>
      </c>
      <c r="M46" s="4">
        <f>54809-1786</f>
        <v>53023</v>
      </c>
      <c r="N46" s="5">
        <f aca="true" t="shared" si="16" ref="N46:N60">SUM(B46:M46)</f>
        <v>664835</v>
      </c>
      <c r="P46" s="108"/>
      <c r="Q46" s="1"/>
      <c r="R46" s="1"/>
    </row>
    <row r="47" spans="1:20" ht="26.25">
      <c r="A47" s="40" t="s">
        <v>14</v>
      </c>
      <c r="B47" s="4">
        <v>8915</v>
      </c>
      <c r="C47" s="4">
        <v>8915</v>
      </c>
      <c r="D47" s="4">
        <v>8915</v>
      </c>
      <c r="E47" s="4">
        <v>8915</v>
      </c>
      <c r="F47" s="4">
        <v>8915</v>
      </c>
      <c r="G47" s="4">
        <v>8915</v>
      </c>
      <c r="H47" s="4">
        <v>8142</v>
      </c>
      <c r="I47" s="4">
        <v>8915</v>
      </c>
      <c r="J47" s="4">
        <v>8915</v>
      </c>
      <c r="K47" s="4">
        <v>8915</v>
      </c>
      <c r="L47" s="4">
        <v>8915</v>
      </c>
      <c r="M47" s="4">
        <f>8915+1790</f>
        <v>10705</v>
      </c>
      <c r="N47" s="5">
        <f t="shared" si="16"/>
        <v>107997</v>
      </c>
      <c r="P47" s="108"/>
      <c r="Q47" s="1"/>
      <c r="T47" s="1"/>
    </row>
    <row r="48" spans="1:18" ht="26.25">
      <c r="A48" s="40" t="s">
        <v>15</v>
      </c>
      <c r="B48" s="4">
        <v>28211</v>
      </c>
      <c r="C48" s="4">
        <v>28211</v>
      </c>
      <c r="D48" s="4">
        <v>28211</v>
      </c>
      <c r="E48" s="4">
        <v>48211</v>
      </c>
      <c r="F48" s="4">
        <v>33211</v>
      </c>
      <c r="G48" s="4">
        <f>33211+120</f>
        <v>33331</v>
      </c>
      <c r="H48" s="4">
        <v>41211</v>
      </c>
      <c r="I48" s="4">
        <v>38211</v>
      </c>
      <c r="J48" s="4">
        <v>41211</v>
      </c>
      <c r="K48" s="4">
        <v>38211</v>
      </c>
      <c r="L48" s="4">
        <v>36727</v>
      </c>
      <c r="M48" s="4">
        <v>37208</v>
      </c>
      <c r="N48" s="5">
        <f t="shared" si="16"/>
        <v>432165</v>
      </c>
      <c r="P48" s="108"/>
      <c r="Q48" s="108"/>
      <c r="R48" s="1"/>
    </row>
    <row r="49" spans="1:16" ht="39">
      <c r="A49" s="54" t="s">
        <v>85</v>
      </c>
      <c r="B49" s="4"/>
      <c r="C49" s="4"/>
      <c r="D49" s="4"/>
      <c r="E49" s="4"/>
      <c r="F49" s="4"/>
      <c r="G49" s="4">
        <v>19720</v>
      </c>
      <c r="H49" s="4"/>
      <c r="I49" s="4"/>
      <c r="J49" s="4">
        <v>1961</v>
      </c>
      <c r="K49" s="4"/>
      <c r="L49" s="4">
        <v>400</v>
      </c>
      <c r="M49" s="4"/>
      <c r="N49" s="5">
        <f t="shared" si="16"/>
        <v>22081</v>
      </c>
      <c r="P49" s="108"/>
    </row>
    <row r="50" spans="1:16" ht="26.25">
      <c r="A50" s="40" t="s">
        <v>86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>
        <f t="shared" si="16"/>
        <v>0</v>
      </c>
      <c r="P50" s="108"/>
    </row>
    <row r="51" spans="1:16" ht="26.25">
      <c r="A51" s="40" t="s">
        <v>76</v>
      </c>
      <c r="B51" s="4"/>
      <c r="C51" s="4"/>
      <c r="D51" s="4">
        <v>25</v>
      </c>
      <c r="E51" s="4">
        <v>25</v>
      </c>
      <c r="F51" s="4">
        <v>25</v>
      </c>
      <c r="G51" s="4">
        <v>25</v>
      </c>
      <c r="H51" s="4">
        <v>25</v>
      </c>
      <c r="I51" s="4">
        <v>25</v>
      </c>
      <c r="J51" s="4">
        <v>25</v>
      </c>
      <c r="K51" s="4">
        <v>25</v>
      </c>
      <c r="L51" s="4">
        <v>25</v>
      </c>
      <c r="M51" s="4">
        <v>25</v>
      </c>
      <c r="N51" s="5">
        <f t="shared" si="16"/>
        <v>250</v>
      </c>
      <c r="P51" s="108"/>
    </row>
    <row r="52" spans="1:16" ht="26.25">
      <c r="A52" s="60" t="s">
        <v>23</v>
      </c>
      <c r="B52" s="8">
        <f>SUM(B53:B55)</f>
        <v>22000</v>
      </c>
      <c r="C52" s="8">
        <f aca="true" t="shared" si="17" ref="C52:M52">SUM(C53:C55)</f>
        <v>0</v>
      </c>
      <c r="D52" s="8">
        <f t="shared" si="17"/>
        <v>8000</v>
      </c>
      <c r="E52" s="8">
        <f t="shared" si="17"/>
        <v>500</v>
      </c>
      <c r="F52" s="8">
        <f t="shared" si="17"/>
        <v>233</v>
      </c>
      <c r="G52" s="8">
        <f t="shared" si="17"/>
        <v>1500</v>
      </c>
      <c r="H52" s="8">
        <f t="shared" si="17"/>
        <v>0</v>
      </c>
      <c r="I52" s="8">
        <f t="shared" si="17"/>
        <v>0</v>
      </c>
      <c r="J52" s="8">
        <f t="shared" si="17"/>
        <v>0</v>
      </c>
      <c r="K52" s="8">
        <f t="shared" si="17"/>
        <v>0</v>
      </c>
      <c r="L52" s="8">
        <f t="shared" si="17"/>
        <v>822</v>
      </c>
      <c r="M52" s="8">
        <f t="shared" si="17"/>
        <v>0</v>
      </c>
      <c r="N52" s="21">
        <f t="shared" si="16"/>
        <v>33055</v>
      </c>
      <c r="P52" s="108"/>
    </row>
    <row r="53" spans="1:17" ht="14.25">
      <c r="A53" s="17" t="s">
        <v>78</v>
      </c>
      <c r="B53" s="4">
        <v>22000</v>
      </c>
      <c r="C53" s="4"/>
      <c r="D53" s="4">
        <v>8000</v>
      </c>
      <c r="E53" s="4">
        <v>500</v>
      </c>
      <c r="F53" s="4">
        <v>233</v>
      </c>
      <c r="G53" s="4"/>
      <c r="H53" s="4"/>
      <c r="I53" s="4"/>
      <c r="J53" s="4"/>
      <c r="K53" s="4"/>
      <c r="L53" s="4">
        <v>822</v>
      </c>
      <c r="M53" s="4"/>
      <c r="N53" s="5">
        <f t="shared" si="16"/>
        <v>31555</v>
      </c>
      <c r="P53" s="108"/>
      <c r="Q53" s="1"/>
    </row>
    <row r="54" spans="1:16" ht="14.25">
      <c r="A54" s="17" t="s">
        <v>81</v>
      </c>
      <c r="B54" s="4"/>
      <c r="C54" s="4"/>
      <c r="D54" s="4"/>
      <c r="E54" s="4"/>
      <c r="F54" s="4"/>
      <c r="G54" s="4">
        <v>1500</v>
      </c>
      <c r="H54" s="4"/>
      <c r="I54" s="4"/>
      <c r="J54" s="4"/>
      <c r="K54" s="4"/>
      <c r="L54" s="4"/>
      <c r="M54" s="4"/>
      <c r="N54" s="5">
        <f t="shared" si="16"/>
        <v>1500</v>
      </c>
      <c r="P54" s="108"/>
    </row>
    <row r="55" spans="1:14" ht="26.25">
      <c r="A55" s="19" t="s">
        <v>91</v>
      </c>
      <c r="B55" s="4">
        <f aca="true" t="shared" si="18" ref="B55:M55">SUM(B56:B56)</f>
        <v>0</v>
      </c>
      <c r="C55" s="4">
        <f t="shared" si="18"/>
        <v>0</v>
      </c>
      <c r="D55" s="4">
        <f t="shared" si="18"/>
        <v>0</v>
      </c>
      <c r="E55" s="4">
        <f t="shared" si="18"/>
        <v>0</v>
      </c>
      <c r="F55" s="4">
        <f t="shared" si="18"/>
        <v>0</v>
      </c>
      <c r="G55" s="4">
        <f t="shared" si="18"/>
        <v>0</v>
      </c>
      <c r="H55" s="4">
        <f t="shared" si="18"/>
        <v>0</v>
      </c>
      <c r="I55" s="4">
        <f t="shared" si="18"/>
        <v>0</v>
      </c>
      <c r="J55" s="4">
        <f t="shared" si="18"/>
        <v>0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5">
        <f t="shared" si="16"/>
        <v>0</v>
      </c>
    </row>
    <row r="56" spans="1:14" ht="39">
      <c r="A56" s="19" t="s">
        <v>92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>
        <f t="shared" si="16"/>
        <v>0</v>
      </c>
    </row>
    <row r="57" spans="1:14" ht="14.25">
      <c r="A57" s="20" t="s">
        <v>121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>
        <v>26609</v>
      </c>
      <c r="N57" s="21">
        <f t="shared" si="16"/>
        <v>26609</v>
      </c>
    </row>
    <row r="58" spans="1:14" ht="14.25">
      <c r="A58" s="20" t="s">
        <v>122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>
        <v>31450</v>
      </c>
      <c r="N58" s="21">
        <f t="shared" si="16"/>
        <v>31450</v>
      </c>
    </row>
    <row r="59" spans="1:14" ht="26.25">
      <c r="A59" s="152" t="s">
        <v>140</v>
      </c>
      <c r="B59" s="165">
        <f>B60</f>
        <v>0</v>
      </c>
      <c r="C59" s="165">
        <f aca="true" t="shared" si="19" ref="C59:M59">C60</f>
        <v>0</v>
      </c>
      <c r="D59" s="165">
        <f t="shared" si="19"/>
        <v>0</v>
      </c>
      <c r="E59" s="165">
        <f t="shared" si="19"/>
        <v>0</v>
      </c>
      <c r="F59" s="165">
        <f t="shared" si="19"/>
        <v>0</v>
      </c>
      <c r="G59" s="165">
        <f t="shared" si="19"/>
        <v>0</v>
      </c>
      <c r="H59" s="165">
        <f t="shared" si="19"/>
        <v>0</v>
      </c>
      <c r="I59" s="165">
        <f t="shared" si="19"/>
        <v>0</v>
      </c>
      <c r="J59" s="165">
        <f t="shared" si="19"/>
        <v>0</v>
      </c>
      <c r="K59" s="165">
        <f t="shared" si="19"/>
        <v>0</v>
      </c>
      <c r="L59" s="165">
        <f t="shared" si="19"/>
        <v>0</v>
      </c>
      <c r="M59" s="165">
        <f t="shared" si="19"/>
        <v>0</v>
      </c>
      <c r="N59" s="166">
        <f t="shared" si="16"/>
        <v>0</v>
      </c>
    </row>
    <row r="60" spans="1:14" ht="52.5">
      <c r="A60" s="159" t="s">
        <v>141</v>
      </c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8">
        <f t="shared" si="16"/>
        <v>0</v>
      </c>
    </row>
    <row r="61" spans="1:14" ht="27" thickBot="1">
      <c r="A61" s="53" t="s">
        <v>37</v>
      </c>
      <c r="B61" s="28">
        <f>B58+B57+B52+B45+B59</f>
        <v>113930</v>
      </c>
      <c r="C61" s="28">
        <f aca="true" t="shared" si="20" ref="C61:M61">C58+C57+C52+C45+C59</f>
        <v>91930</v>
      </c>
      <c r="D61" s="28">
        <f t="shared" si="20"/>
        <v>99955</v>
      </c>
      <c r="E61" s="28">
        <f t="shared" si="20"/>
        <v>121423</v>
      </c>
      <c r="F61" s="28">
        <f t="shared" si="20"/>
        <v>97188</v>
      </c>
      <c r="G61" s="28">
        <f t="shared" si="20"/>
        <v>118295</v>
      </c>
      <c r="H61" s="28">
        <f t="shared" si="20"/>
        <v>104182</v>
      </c>
      <c r="I61" s="28">
        <f t="shared" si="20"/>
        <v>101955</v>
      </c>
      <c r="J61" s="28">
        <f t="shared" si="20"/>
        <v>106916</v>
      </c>
      <c r="K61" s="28">
        <f t="shared" si="20"/>
        <v>101955</v>
      </c>
      <c r="L61" s="28">
        <f t="shared" si="20"/>
        <v>101693</v>
      </c>
      <c r="M61" s="28">
        <f t="shared" si="20"/>
        <v>159020</v>
      </c>
      <c r="N61" s="59">
        <f>SUM(B61:M61)</f>
        <v>1318442</v>
      </c>
    </row>
    <row r="62" ht="14.25">
      <c r="N62" s="1"/>
    </row>
    <row r="63" spans="2:14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ht="14.25">
      <c r="N64" s="1"/>
    </row>
    <row r="65" ht="14.25">
      <c r="N65" s="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2" r:id="rId2"/>
  <headerFooter>
    <oddHeader>&amp;L&amp;G&amp;C.../2022 (V.19.) számú határozat
a Marcali Kistérségi Többcélú Társulás
2021. évi költségvetésének módosításáról
</oddHeader>
    <oddFooter>&amp;C&amp;P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70"/>
  <sheetViews>
    <sheetView view="pageBreakPreview" zoomScale="60" workbookViewId="0" topLeftCell="A13">
      <selection activeCell="B65" sqref="B65"/>
    </sheetView>
  </sheetViews>
  <sheetFormatPr defaultColWidth="9.140625" defaultRowHeight="15"/>
  <cols>
    <col min="1" max="1" width="19.8515625" style="0" customWidth="1"/>
    <col min="2" max="5" width="11.28125" style="0" customWidth="1"/>
    <col min="6" max="6" width="10.28125" style="0" customWidth="1"/>
    <col min="7" max="7" width="11.8515625" style="0" customWidth="1"/>
    <col min="8" max="8" width="9.28125" style="0" bestFit="1" customWidth="1"/>
    <col min="9" max="9" width="9.28125" style="0" customWidth="1"/>
    <col min="10" max="10" width="11.421875" style="0" customWidth="1"/>
    <col min="11" max="11" width="13.28125" style="0" customWidth="1"/>
    <col min="12" max="12" width="14.28125" style="0" customWidth="1"/>
    <col min="13" max="13" width="11.421875" style="0" customWidth="1"/>
  </cols>
  <sheetData>
    <row r="1" spans="1:13" ht="15" thickBot="1">
      <c r="A1" s="2" t="s">
        <v>128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5" t="s">
        <v>16</v>
      </c>
    </row>
    <row r="2" spans="1:13" ht="39">
      <c r="A2" s="124"/>
      <c r="B2" s="210" t="s">
        <v>118</v>
      </c>
      <c r="C2" s="210"/>
      <c r="D2" s="210"/>
      <c r="E2" s="210"/>
      <c r="F2" s="210"/>
      <c r="G2" s="210"/>
      <c r="H2" s="210"/>
      <c r="I2" s="210"/>
      <c r="J2" s="210"/>
      <c r="K2" s="125" t="s">
        <v>119</v>
      </c>
      <c r="L2" s="125" t="s">
        <v>120</v>
      </c>
      <c r="M2" s="203" t="s">
        <v>12</v>
      </c>
    </row>
    <row r="3" spans="1:13" ht="15" customHeight="1">
      <c r="A3" s="209"/>
      <c r="B3" s="206" t="s">
        <v>131</v>
      </c>
      <c r="C3" s="206" t="s">
        <v>148</v>
      </c>
      <c r="D3" s="207" t="s">
        <v>66</v>
      </c>
      <c r="E3" s="207" t="s">
        <v>129</v>
      </c>
      <c r="F3" s="205" t="s">
        <v>72</v>
      </c>
      <c r="G3" s="205" t="s">
        <v>93</v>
      </c>
      <c r="H3" s="205" t="s">
        <v>46</v>
      </c>
      <c r="I3" s="207" t="s">
        <v>147</v>
      </c>
      <c r="J3" s="207" t="s">
        <v>144</v>
      </c>
      <c r="K3" s="205" t="s">
        <v>150</v>
      </c>
      <c r="L3" s="205" t="s">
        <v>132</v>
      </c>
      <c r="M3" s="204"/>
    </row>
    <row r="4" spans="1:13" ht="46.5" customHeight="1">
      <c r="A4" s="209"/>
      <c r="B4" s="206"/>
      <c r="C4" s="206"/>
      <c r="D4" s="208"/>
      <c r="E4" s="208"/>
      <c r="F4" s="205"/>
      <c r="G4" s="205"/>
      <c r="H4" s="205"/>
      <c r="I4" s="208"/>
      <c r="J4" s="208"/>
      <c r="K4" s="205"/>
      <c r="L4" s="205"/>
      <c r="M4" s="204"/>
    </row>
    <row r="5" spans="1:13" ht="14.25">
      <c r="A5" s="11" t="s">
        <v>1</v>
      </c>
      <c r="B5" s="69">
        <f>B6</f>
        <v>0</v>
      </c>
      <c r="C5" s="69">
        <f>C6</f>
        <v>0</v>
      </c>
      <c r="D5" s="69">
        <f>D6</f>
        <v>0</v>
      </c>
      <c r="E5" s="69">
        <f>E6</f>
        <v>0</v>
      </c>
      <c r="F5" s="69">
        <f aca="true" t="shared" si="0" ref="F5:M5">F6</f>
        <v>0</v>
      </c>
      <c r="G5" s="69">
        <f t="shared" si="0"/>
        <v>0</v>
      </c>
      <c r="H5" s="69">
        <f t="shared" si="0"/>
        <v>0</v>
      </c>
      <c r="I5" s="69">
        <f t="shared" si="0"/>
        <v>0</v>
      </c>
      <c r="J5" s="69">
        <f t="shared" si="0"/>
        <v>27170</v>
      </c>
      <c r="K5" s="69">
        <f t="shared" si="0"/>
        <v>0</v>
      </c>
      <c r="L5" s="69">
        <f t="shared" si="0"/>
        <v>0</v>
      </c>
      <c r="M5" s="70">
        <f t="shared" si="0"/>
        <v>27170</v>
      </c>
    </row>
    <row r="6" spans="1:13" ht="27">
      <c r="A6" s="3" t="s">
        <v>2</v>
      </c>
      <c r="B6" s="71"/>
      <c r="C6" s="71"/>
      <c r="D6" s="71"/>
      <c r="E6" s="71"/>
      <c r="F6" s="71"/>
      <c r="G6" s="71"/>
      <c r="H6" s="71"/>
      <c r="I6" s="71"/>
      <c r="J6" s="71">
        <v>27170</v>
      </c>
      <c r="K6" s="71"/>
      <c r="L6" s="121"/>
      <c r="M6" s="72">
        <f aca="true" t="shared" si="1" ref="M6:M48">SUM(B6:L6)</f>
        <v>27170</v>
      </c>
    </row>
    <row r="7" spans="1:13" ht="14.25">
      <c r="A7" s="3"/>
      <c r="B7" s="71"/>
      <c r="C7" s="71"/>
      <c r="D7" s="71"/>
      <c r="E7" s="71"/>
      <c r="F7" s="71"/>
      <c r="G7" s="71"/>
      <c r="H7" s="71"/>
      <c r="I7" s="71"/>
      <c r="J7" s="71"/>
      <c r="K7" s="71"/>
      <c r="L7" s="121"/>
      <c r="M7" s="72">
        <f t="shared" si="1"/>
        <v>0</v>
      </c>
    </row>
    <row r="8" spans="1:13" ht="53.25">
      <c r="A8" s="11" t="s">
        <v>94</v>
      </c>
      <c r="B8" s="69">
        <f>SUM(B9:B14)</f>
        <v>346501</v>
      </c>
      <c r="C8" s="69">
        <f>SUM(C9:C14)</f>
        <v>493432</v>
      </c>
      <c r="D8" s="69">
        <f>SUM(D9:D14)</f>
        <v>22292</v>
      </c>
      <c r="E8" s="69">
        <f>SUM(E9:E14)</f>
        <v>811</v>
      </c>
      <c r="F8" s="69">
        <f aca="true" t="shared" si="2" ref="F8:L8">SUM(F9:F14)</f>
        <v>0</v>
      </c>
      <c r="G8" s="69">
        <f t="shared" si="2"/>
        <v>59165</v>
      </c>
      <c r="H8" s="69">
        <f t="shared" si="2"/>
        <v>408</v>
      </c>
      <c r="I8" s="69">
        <f>SUM(I9:I14)</f>
        <v>37000</v>
      </c>
      <c r="J8" s="69">
        <f t="shared" si="2"/>
        <v>0</v>
      </c>
      <c r="K8" s="69">
        <f t="shared" si="2"/>
        <v>217</v>
      </c>
      <c r="L8" s="69">
        <f t="shared" si="2"/>
        <v>6887</v>
      </c>
      <c r="M8" s="70">
        <f t="shared" si="1"/>
        <v>966713</v>
      </c>
    </row>
    <row r="9" spans="1:13" ht="27">
      <c r="A9" s="3" t="s">
        <v>98</v>
      </c>
      <c r="B9" s="73"/>
      <c r="C9" s="73"/>
      <c r="D9" s="73"/>
      <c r="E9" s="73"/>
      <c r="F9" s="127"/>
      <c r="G9" s="127">
        <v>58236</v>
      </c>
      <c r="H9" s="73"/>
      <c r="I9" s="73"/>
      <c r="J9" s="73"/>
      <c r="K9" s="73"/>
      <c r="L9" s="122"/>
      <c r="M9" s="72">
        <f t="shared" si="1"/>
        <v>58236</v>
      </c>
    </row>
    <row r="10" spans="1:13" ht="27">
      <c r="A10" s="3" t="s">
        <v>99</v>
      </c>
      <c r="B10" s="71"/>
      <c r="C10" s="71"/>
      <c r="D10" s="71"/>
      <c r="E10" s="71"/>
      <c r="F10" s="71"/>
      <c r="G10" s="71"/>
      <c r="H10" s="71"/>
      <c r="I10" s="71">
        <v>37000</v>
      </c>
      <c r="J10" s="71"/>
      <c r="K10" s="71"/>
      <c r="L10" s="121"/>
      <c r="M10" s="72">
        <f t="shared" si="1"/>
        <v>37000</v>
      </c>
    </row>
    <row r="11" spans="1:16" ht="27">
      <c r="A11" s="3" t="s">
        <v>100</v>
      </c>
      <c r="B11" s="116">
        <v>341819</v>
      </c>
      <c r="C11" s="116">
        <v>493432</v>
      </c>
      <c r="D11" s="116">
        <v>22292</v>
      </c>
      <c r="E11" s="116">
        <v>811</v>
      </c>
      <c r="F11" s="71"/>
      <c r="G11" s="71">
        <v>929</v>
      </c>
      <c r="H11" s="116">
        <v>408</v>
      </c>
      <c r="I11" s="116"/>
      <c r="J11" s="116"/>
      <c r="K11" s="116">
        <v>217</v>
      </c>
      <c r="L11" s="123">
        <v>6887</v>
      </c>
      <c r="M11" s="72">
        <f t="shared" si="1"/>
        <v>866795</v>
      </c>
      <c r="P11" s="1"/>
    </row>
    <row r="12" spans="1:13" ht="27">
      <c r="A12" s="3" t="s">
        <v>101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23"/>
      <c r="M12" s="117">
        <f t="shared" si="1"/>
        <v>0</v>
      </c>
    </row>
    <row r="13" spans="1:13" ht="27">
      <c r="A13" s="3" t="s">
        <v>102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121"/>
      <c r="M13" s="72">
        <f t="shared" si="1"/>
        <v>0</v>
      </c>
    </row>
    <row r="14" spans="1:13" ht="27">
      <c r="A14" s="3" t="s">
        <v>103</v>
      </c>
      <c r="B14" s="71">
        <v>4682</v>
      </c>
      <c r="C14" s="71"/>
      <c r="D14" s="71"/>
      <c r="E14" s="71"/>
      <c r="F14" s="71"/>
      <c r="G14" s="71"/>
      <c r="H14" s="71"/>
      <c r="I14" s="71"/>
      <c r="J14" s="71"/>
      <c r="K14" s="71"/>
      <c r="L14" s="121"/>
      <c r="M14" s="72">
        <f t="shared" si="1"/>
        <v>4682</v>
      </c>
    </row>
    <row r="15" spans="1:13" ht="14.25">
      <c r="A15" s="3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121"/>
      <c r="M15" s="72">
        <f t="shared" si="1"/>
        <v>0</v>
      </c>
    </row>
    <row r="16" spans="1:13" ht="27">
      <c r="A16" s="11" t="s">
        <v>95</v>
      </c>
      <c r="B16" s="69">
        <f aca="true" t="shared" si="3" ref="B16:L16">SUM(B17:B17)</f>
        <v>0</v>
      </c>
      <c r="C16" s="69">
        <f t="shared" si="3"/>
        <v>0</v>
      </c>
      <c r="D16" s="69">
        <f t="shared" si="3"/>
        <v>0</v>
      </c>
      <c r="E16" s="69">
        <f t="shared" si="3"/>
        <v>0</v>
      </c>
      <c r="F16" s="69">
        <f t="shared" si="3"/>
        <v>0</v>
      </c>
      <c r="G16" s="69">
        <f t="shared" si="3"/>
        <v>0</v>
      </c>
      <c r="H16" s="69">
        <f t="shared" si="3"/>
        <v>0</v>
      </c>
      <c r="I16" s="69">
        <f t="shared" si="3"/>
        <v>0</v>
      </c>
      <c r="J16" s="69">
        <f t="shared" si="3"/>
        <v>0</v>
      </c>
      <c r="K16" s="69">
        <f t="shared" si="3"/>
        <v>0</v>
      </c>
      <c r="L16" s="69">
        <f t="shared" si="3"/>
        <v>0</v>
      </c>
      <c r="M16" s="70">
        <f t="shared" si="1"/>
        <v>0</v>
      </c>
    </row>
    <row r="17" spans="1:13" ht="27">
      <c r="A17" s="3" t="s">
        <v>111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>
        <f t="shared" si="1"/>
        <v>0</v>
      </c>
    </row>
    <row r="18" spans="1:13" ht="14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>
        <f t="shared" si="1"/>
        <v>0</v>
      </c>
    </row>
    <row r="19" spans="1:13" ht="27">
      <c r="A19" s="11" t="s">
        <v>96</v>
      </c>
      <c r="B19" s="69">
        <f aca="true" t="shared" si="4" ref="B19:L19">SUM(B20:B20)</f>
        <v>0</v>
      </c>
      <c r="C19" s="69">
        <f t="shared" si="4"/>
        <v>0</v>
      </c>
      <c r="D19" s="69">
        <f t="shared" si="4"/>
        <v>0</v>
      </c>
      <c r="E19" s="69">
        <f t="shared" si="4"/>
        <v>0</v>
      </c>
      <c r="F19" s="69">
        <f t="shared" si="4"/>
        <v>0</v>
      </c>
      <c r="G19" s="69">
        <f t="shared" si="4"/>
        <v>0</v>
      </c>
      <c r="H19" s="69">
        <f t="shared" si="4"/>
        <v>0</v>
      </c>
      <c r="I19" s="69">
        <f t="shared" si="4"/>
        <v>0</v>
      </c>
      <c r="J19" s="69">
        <f t="shared" si="4"/>
        <v>0</v>
      </c>
      <c r="K19" s="69">
        <f t="shared" si="4"/>
        <v>0</v>
      </c>
      <c r="L19" s="69">
        <f t="shared" si="4"/>
        <v>0</v>
      </c>
      <c r="M19" s="70">
        <f t="shared" si="1"/>
        <v>0</v>
      </c>
    </row>
    <row r="20" spans="1:13" ht="27">
      <c r="A20" s="3" t="s">
        <v>116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>
        <f t="shared" si="1"/>
        <v>0</v>
      </c>
    </row>
    <row r="21" spans="1:13" ht="14.25">
      <c r="A21" s="3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2">
        <f t="shared" si="1"/>
        <v>0</v>
      </c>
    </row>
    <row r="22" spans="1:13" ht="53.25">
      <c r="A22" s="11" t="s">
        <v>97</v>
      </c>
      <c r="B22" s="69">
        <f aca="true" t="shared" si="5" ref="B22:L22">SUM(B23:B28)</f>
        <v>0</v>
      </c>
      <c r="C22" s="69">
        <f t="shared" si="5"/>
        <v>0</v>
      </c>
      <c r="D22" s="69">
        <f t="shared" si="5"/>
        <v>0</v>
      </c>
      <c r="E22" s="69">
        <f t="shared" si="5"/>
        <v>0</v>
      </c>
      <c r="F22" s="69">
        <f t="shared" si="5"/>
        <v>0</v>
      </c>
      <c r="G22" s="69">
        <f t="shared" si="5"/>
        <v>0</v>
      </c>
      <c r="H22" s="69">
        <f t="shared" si="5"/>
        <v>0</v>
      </c>
      <c r="I22" s="69">
        <f>SUM(I23:I28)</f>
        <v>0</v>
      </c>
      <c r="J22" s="69">
        <f t="shared" si="5"/>
        <v>0</v>
      </c>
      <c r="K22" s="69">
        <f t="shared" si="5"/>
        <v>0</v>
      </c>
      <c r="L22" s="69">
        <f t="shared" si="5"/>
        <v>0</v>
      </c>
      <c r="M22" s="70">
        <f t="shared" si="1"/>
        <v>0</v>
      </c>
    </row>
    <row r="23" spans="1:13" ht="27">
      <c r="A23" s="3" t="s">
        <v>104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2">
        <f t="shared" si="1"/>
        <v>0</v>
      </c>
    </row>
    <row r="24" spans="1:13" ht="27">
      <c r="A24" s="3" t="s">
        <v>105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2">
        <f t="shared" si="1"/>
        <v>0</v>
      </c>
    </row>
    <row r="25" spans="1:13" ht="27">
      <c r="A25" s="3" t="s">
        <v>106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>
        <f t="shared" si="1"/>
        <v>0</v>
      </c>
    </row>
    <row r="26" spans="1:13" ht="27">
      <c r="A26" s="3" t="s">
        <v>107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2">
        <f t="shared" si="1"/>
        <v>0</v>
      </c>
    </row>
    <row r="27" spans="1:13" ht="27">
      <c r="A27" s="3" t="s">
        <v>108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2">
        <f t="shared" si="1"/>
        <v>0</v>
      </c>
    </row>
    <row r="28" spans="1:13" ht="27">
      <c r="A28" s="3" t="s">
        <v>109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2">
        <f t="shared" si="1"/>
        <v>0</v>
      </c>
    </row>
    <row r="29" spans="1:13" ht="14.25">
      <c r="A29" s="3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2">
        <f t="shared" si="1"/>
        <v>0</v>
      </c>
    </row>
    <row r="30" spans="1:13" ht="27">
      <c r="A30" s="11" t="s">
        <v>110</v>
      </c>
      <c r="B30" s="119">
        <f aca="true" t="shared" si="6" ref="B30:L30">SUM(B31:B32)</f>
        <v>0</v>
      </c>
      <c r="C30" s="119">
        <f t="shared" si="6"/>
        <v>0</v>
      </c>
      <c r="D30" s="119">
        <f t="shared" si="6"/>
        <v>0</v>
      </c>
      <c r="E30" s="119">
        <f t="shared" si="6"/>
        <v>0</v>
      </c>
      <c r="F30" s="119">
        <f t="shared" si="6"/>
        <v>0</v>
      </c>
      <c r="G30" s="119">
        <f t="shared" si="6"/>
        <v>0</v>
      </c>
      <c r="H30" s="119">
        <f t="shared" si="6"/>
        <v>0</v>
      </c>
      <c r="I30" s="119">
        <f>SUM(I31:I32)</f>
        <v>0</v>
      </c>
      <c r="J30" s="119">
        <f t="shared" si="6"/>
        <v>0</v>
      </c>
      <c r="K30" s="119">
        <f t="shared" si="6"/>
        <v>0</v>
      </c>
      <c r="L30" s="119">
        <f t="shared" si="6"/>
        <v>0</v>
      </c>
      <c r="M30" s="70">
        <f t="shared" si="1"/>
        <v>0</v>
      </c>
    </row>
    <row r="31" spans="1:13" ht="39.75">
      <c r="A31" s="3" t="s">
        <v>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>
        <f t="shared" si="1"/>
        <v>0</v>
      </c>
    </row>
    <row r="32" spans="1:13" ht="27">
      <c r="A32" s="3" t="s">
        <v>89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2">
        <f t="shared" si="1"/>
        <v>0</v>
      </c>
    </row>
    <row r="33" spans="1:13" ht="14.25">
      <c r="A33" s="3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>
        <f t="shared" si="1"/>
        <v>0</v>
      </c>
    </row>
    <row r="34" spans="1:13" ht="27">
      <c r="A34" s="11" t="s">
        <v>112</v>
      </c>
      <c r="B34" s="119">
        <f>B35</f>
        <v>0</v>
      </c>
      <c r="C34" s="119">
        <f>C35</f>
        <v>0</v>
      </c>
      <c r="D34" s="119">
        <f>D35</f>
        <v>0</v>
      </c>
      <c r="E34" s="119">
        <f>E35</f>
        <v>0</v>
      </c>
      <c r="F34" s="119">
        <f aca="true" t="shared" si="7" ref="F34:L34">F35</f>
        <v>0</v>
      </c>
      <c r="G34" s="119">
        <f t="shared" si="7"/>
        <v>0</v>
      </c>
      <c r="H34" s="119">
        <f t="shared" si="7"/>
        <v>0</v>
      </c>
      <c r="I34" s="119">
        <f t="shared" si="7"/>
        <v>0</v>
      </c>
      <c r="J34" s="119">
        <f t="shared" si="7"/>
        <v>0</v>
      </c>
      <c r="K34" s="119">
        <f t="shared" si="7"/>
        <v>0</v>
      </c>
      <c r="L34" s="119">
        <f t="shared" si="7"/>
        <v>0</v>
      </c>
      <c r="M34" s="70">
        <f t="shared" si="1"/>
        <v>0</v>
      </c>
    </row>
    <row r="35" spans="1:13" ht="27">
      <c r="A35" s="3" t="s">
        <v>113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>
        <f t="shared" si="1"/>
        <v>0</v>
      </c>
    </row>
    <row r="36" spans="1:13" ht="14.25">
      <c r="A36" s="3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2">
        <f t="shared" si="1"/>
        <v>0</v>
      </c>
    </row>
    <row r="37" spans="1:13" ht="53.25">
      <c r="A37" s="13" t="s">
        <v>114</v>
      </c>
      <c r="B37" s="75">
        <f aca="true" t="shared" si="8" ref="B37:L37">B5+B8+B16+B19+B22+B30+B34</f>
        <v>346501</v>
      </c>
      <c r="C37" s="75">
        <f t="shared" si="8"/>
        <v>493432</v>
      </c>
      <c r="D37" s="75">
        <f t="shared" si="8"/>
        <v>22292</v>
      </c>
      <c r="E37" s="75">
        <f t="shared" si="8"/>
        <v>811</v>
      </c>
      <c r="F37" s="75">
        <f t="shared" si="8"/>
        <v>0</v>
      </c>
      <c r="G37" s="75">
        <f t="shared" si="8"/>
        <v>59165</v>
      </c>
      <c r="H37" s="75">
        <f t="shared" si="8"/>
        <v>408</v>
      </c>
      <c r="I37" s="75">
        <f>I5+I8+I16+I19+I22+I30+I34</f>
        <v>37000</v>
      </c>
      <c r="J37" s="75">
        <f t="shared" si="8"/>
        <v>27170</v>
      </c>
      <c r="K37" s="75">
        <f t="shared" si="8"/>
        <v>217</v>
      </c>
      <c r="L37" s="75">
        <f t="shared" si="8"/>
        <v>6887</v>
      </c>
      <c r="M37" s="76">
        <f t="shared" si="1"/>
        <v>993883</v>
      </c>
    </row>
    <row r="38" spans="1:13" ht="14.25">
      <c r="A38" s="3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2">
        <f t="shared" si="1"/>
        <v>0</v>
      </c>
    </row>
    <row r="39" spans="1:13" ht="66">
      <c r="A39" s="13" t="s">
        <v>115</v>
      </c>
      <c r="B39" s="75">
        <f aca="true" t="shared" si="9" ref="B39:L39">B40+B43</f>
        <v>400</v>
      </c>
      <c r="C39" s="75">
        <f t="shared" si="9"/>
        <v>15182</v>
      </c>
      <c r="D39" s="75">
        <f t="shared" si="9"/>
        <v>0</v>
      </c>
      <c r="E39" s="75">
        <f t="shared" si="9"/>
        <v>6483</v>
      </c>
      <c r="F39" s="75">
        <f t="shared" si="9"/>
        <v>0</v>
      </c>
      <c r="G39" s="75">
        <f t="shared" si="9"/>
        <v>0</v>
      </c>
      <c r="H39" s="75">
        <f t="shared" si="9"/>
        <v>0</v>
      </c>
      <c r="I39" s="75">
        <f>I40+I43</f>
        <v>0</v>
      </c>
      <c r="J39" s="75">
        <f t="shared" si="9"/>
        <v>40063</v>
      </c>
      <c r="K39" s="75">
        <f t="shared" si="9"/>
        <v>0</v>
      </c>
      <c r="L39" s="75">
        <f t="shared" si="9"/>
        <v>145</v>
      </c>
      <c r="M39" s="76">
        <f t="shared" si="1"/>
        <v>62273</v>
      </c>
    </row>
    <row r="40" spans="1:16" ht="66">
      <c r="A40" s="6" t="s">
        <v>5</v>
      </c>
      <c r="B40" s="77">
        <f>SUM(B41:B42)</f>
        <v>400</v>
      </c>
      <c r="C40" s="77">
        <f>SUM(C41:C42)</f>
        <v>15182</v>
      </c>
      <c r="D40" s="77">
        <f>SUM(D41:D42)</f>
        <v>0</v>
      </c>
      <c r="E40" s="77">
        <f>SUM(E41:E42)</f>
        <v>6483</v>
      </c>
      <c r="F40" s="77">
        <f aca="true" t="shared" si="10" ref="F40:L40">SUM(F41:F42)</f>
        <v>0</v>
      </c>
      <c r="G40" s="77">
        <f t="shared" si="10"/>
        <v>0</v>
      </c>
      <c r="H40" s="73">
        <f t="shared" si="10"/>
        <v>0</v>
      </c>
      <c r="I40" s="73">
        <f>SUM(I41:I42)</f>
        <v>0</v>
      </c>
      <c r="J40" s="73">
        <f>SUM(J41:J42)</f>
        <v>40063</v>
      </c>
      <c r="K40" s="73">
        <f t="shared" si="10"/>
        <v>0</v>
      </c>
      <c r="L40" s="73">
        <f t="shared" si="10"/>
        <v>145</v>
      </c>
      <c r="M40" s="74">
        <f t="shared" si="1"/>
        <v>62273</v>
      </c>
      <c r="P40" s="1"/>
    </row>
    <row r="41" spans="1:16" ht="27">
      <c r="A41" s="3" t="s">
        <v>6</v>
      </c>
      <c r="B41" s="116">
        <v>400</v>
      </c>
      <c r="C41" s="116">
        <v>15182</v>
      </c>
      <c r="D41" s="116"/>
      <c r="E41" s="116">
        <v>6483</v>
      </c>
      <c r="F41" s="116"/>
      <c r="G41" s="116"/>
      <c r="H41" s="116"/>
      <c r="I41" s="116"/>
      <c r="J41" s="116">
        <v>33</v>
      </c>
      <c r="K41" s="116"/>
      <c r="L41" s="123">
        <v>145</v>
      </c>
      <c r="M41" s="72">
        <f t="shared" si="1"/>
        <v>22243</v>
      </c>
      <c r="P41" s="1"/>
    </row>
    <row r="42" spans="1:13" ht="27">
      <c r="A42" s="3" t="s">
        <v>7</v>
      </c>
      <c r="B42" s="71"/>
      <c r="C42" s="71"/>
      <c r="D42" s="71"/>
      <c r="E42" s="71"/>
      <c r="F42" s="71"/>
      <c r="G42" s="71"/>
      <c r="H42" s="71"/>
      <c r="I42" s="71"/>
      <c r="J42" s="116">
        <v>40030</v>
      </c>
      <c r="K42" s="71"/>
      <c r="L42" s="121"/>
      <c r="M42" s="72">
        <f t="shared" si="1"/>
        <v>40030</v>
      </c>
    </row>
    <row r="43" spans="1:13" ht="53.25">
      <c r="A43" s="6" t="s">
        <v>8</v>
      </c>
      <c r="B43" s="73">
        <f>SUM(B44:B45)</f>
        <v>0</v>
      </c>
      <c r="C43" s="73">
        <f>SUM(C44:C45)</f>
        <v>0</v>
      </c>
      <c r="D43" s="73">
        <f>SUM(D44:D45)</f>
        <v>0</v>
      </c>
      <c r="E43" s="73">
        <f>SUM(E44:E45)</f>
        <v>0</v>
      </c>
      <c r="F43" s="73">
        <f aca="true" t="shared" si="11" ref="F43:L43">SUM(F44:F45)</f>
        <v>0</v>
      </c>
      <c r="G43" s="73">
        <f t="shared" si="11"/>
        <v>0</v>
      </c>
      <c r="H43" s="73">
        <f t="shared" si="11"/>
        <v>0</v>
      </c>
      <c r="I43" s="73">
        <f>SUM(I44:I45)</f>
        <v>0</v>
      </c>
      <c r="J43" s="73">
        <f>SUM(J44:J45)</f>
        <v>0</v>
      </c>
      <c r="K43" s="73">
        <f t="shared" si="11"/>
        <v>0</v>
      </c>
      <c r="L43" s="73">
        <f t="shared" si="11"/>
        <v>0</v>
      </c>
      <c r="M43" s="74">
        <f t="shared" si="1"/>
        <v>0</v>
      </c>
    </row>
    <row r="44" spans="1:13" ht="27">
      <c r="A44" s="3" t="s">
        <v>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121"/>
      <c r="M44" s="72">
        <f t="shared" si="1"/>
        <v>0</v>
      </c>
    </row>
    <row r="45" spans="1:13" ht="27">
      <c r="A45" s="3" t="s">
        <v>10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121"/>
      <c r="M45" s="72">
        <f t="shared" si="1"/>
        <v>0</v>
      </c>
    </row>
    <row r="46" spans="1:13" ht="14.25">
      <c r="A46" s="150" t="s">
        <v>137</v>
      </c>
      <c r="B46" s="75">
        <f>B47+B48</f>
        <v>0</v>
      </c>
      <c r="C46" s="75">
        <f aca="true" t="shared" si="12" ref="C46:L46">C47+C48</f>
        <v>0</v>
      </c>
      <c r="D46" s="75">
        <f t="shared" si="12"/>
        <v>0</v>
      </c>
      <c r="E46" s="75">
        <f t="shared" si="12"/>
        <v>0</v>
      </c>
      <c r="F46" s="75">
        <f t="shared" si="12"/>
        <v>0</v>
      </c>
      <c r="G46" s="75">
        <f t="shared" si="12"/>
        <v>0</v>
      </c>
      <c r="H46" s="75">
        <f t="shared" si="12"/>
        <v>0</v>
      </c>
      <c r="I46" s="75">
        <f>I47+I48</f>
        <v>0</v>
      </c>
      <c r="J46" s="75">
        <f t="shared" si="12"/>
        <v>0</v>
      </c>
      <c r="K46" s="75">
        <f t="shared" si="12"/>
        <v>0</v>
      </c>
      <c r="L46" s="75">
        <f t="shared" si="12"/>
        <v>0</v>
      </c>
      <c r="M46" s="76">
        <f t="shared" si="1"/>
        <v>0</v>
      </c>
    </row>
    <row r="47" spans="1:13" ht="27">
      <c r="A47" s="6" t="s">
        <v>138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121"/>
      <c r="M47" s="72">
        <f t="shared" si="1"/>
        <v>0</v>
      </c>
    </row>
    <row r="48" spans="1:13" ht="27">
      <c r="A48" s="6" t="s">
        <v>139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121"/>
      <c r="M48" s="72">
        <f t="shared" si="1"/>
        <v>0</v>
      </c>
    </row>
    <row r="49" spans="1:13" ht="14.25">
      <c r="A49" s="48" t="s">
        <v>11</v>
      </c>
      <c r="B49" s="78">
        <f>B37+B39+B46</f>
        <v>346901</v>
      </c>
      <c r="C49" s="78">
        <f aca="true" t="shared" si="13" ref="C49:L49">C37+C39+C46</f>
        <v>508614</v>
      </c>
      <c r="D49" s="78">
        <f t="shared" si="13"/>
        <v>22292</v>
      </c>
      <c r="E49" s="78">
        <f t="shared" si="13"/>
        <v>7294</v>
      </c>
      <c r="F49" s="78">
        <f t="shared" si="13"/>
        <v>0</v>
      </c>
      <c r="G49" s="78">
        <f t="shared" si="13"/>
        <v>59165</v>
      </c>
      <c r="H49" s="78">
        <f t="shared" si="13"/>
        <v>408</v>
      </c>
      <c r="I49" s="78">
        <f>I37+I39+I46</f>
        <v>37000</v>
      </c>
      <c r="J49" s="78">
        <f t="shared" si="13"/>
        <v>67233</v>
      </c>
      <c r="K49" s="78">
        <f t="shared" si="13"/>
        <v>217</v>
      </c>
      <c r="L49" s="78">
        <f t="shared" si="13"/>
        <v>7032</v>
      </c>
      <c r="M49" s="79">
        <f>M37+M39+M46</f>
        <v>1056156</v>
      </c>
    </row>
    <row r="50" spans="1:13" ht="26.25">
      <c r="A50" s="60" t="s">
        <v>18</v>
      </c>
      <c r="B50" s="69">
        <f>SUM(B51:B56)</f>
        <v>339045</v>
      </c>
      <c r="C50" s="69">
        <f aca="true" t="shared" si="14" ref="C50:L50">SUM(C51:C56)</f>
        <v>495376</v>
      </c>
      <c r="D50" s="69">
        <f>SUM(D51:D56)</f>
        <v>18361</v>
      </c>
      <c r="E50" s="69">
        <f t="shared" si="14"/>
        <v>6891</v>
      </c>
      <c r="F50" s="69">
        <f t="shared" si="14"/>
        <v>0</v>
      </c>
      <c r="G50" s="69">
        <f t="shared" si="14"/>
        <v>59165</v>
      </c>
      <c r="H50" s="69">
        <f t="shared" si="14"/>
        <v>0</v>
      </c>
      <c r="I50" s="69">
        <f>SUM(I51:I56)</f>
        <v>37000</v>
      </c>
      <c r="J50" s="69">
        <f t="shared" si="14"/>
        <v>5783</v>
      </c>
      <c r="K50" s="69">
        <f t="shared" si="14"/>
        <v>199</v>
      </c>
      <c r="L50" s="69">
        <f t="shared" si="14"/>
        <v>6277</v>
      </c>
      <c r="M50" s="70">
        <f aca="true" t="shared" si="15" ref="M50:M64">SUM(B50:L50)</f>
        <v>968097</v>
      </c>
    </row>
    <row r="51" spans="1:13" ht="26.25">
      <c r="A51" s="40" t="s">
        <v>13</v>
      </c>
      <c r="B51" s="116"/>
      <c r="C51" s="116"/>
      <c r="D51" s="116"/>
      <c r="E51" s="116"/>
      <c r="F51" s="116"/>
      <c r="G51" s="116">
        <v>40673</v>
      </c>
      <c r="H51" s="116"/>
      <c r="I51" s="71"/>
      <c r="J51" s="71"/>
      <c r="K51" s="71"/>
      <c r="L51" s="121"/>
      <c r="M51" s="72">
        <f t="shared" si="15"/>
        <v>40673</v>
      </c>
    </row>
    <row r="52" spans="1:13" ht="26.25">
      <c r="A52" s="40" t="s">
        <v>14</v>
      </c>
      <c r="B52" s="116"/>
      <c r="C52" s="116"/>
      <c r="D52" s="116"/>
      <c r="E52" s="116"/>
      <c r="F52" s="116"/>
      <c r="G52" s="116">
        <v>3397</v>
      </c>
      <c r="H52" s="116"/>
      <c r="I52" s="71"/>
      <c r="J52" s="71"/>
      <c r="K52" s="71"/>
      <c r="L52" s="121"/>
      <c r="M52" s="72">
        <f t="shared" si="15"/>
        <v>3397</v>
      </c>
    </row>
    <row r="53" spans="1:16" ht="26.25">
      <c r="A53" s="40" t="s">
        <v>15</v>
      </c>
      <c r="B53" s="116"/>
      <c r="C53" s="116"/>
      <c r="D53" s="116">
        <v>18361</v>
      </c>
      <c r="E53" s="116">
        <f>4985+1904+2</f>
        <v>6891</v>
      </c>
      <c r="F53" s="116"/>
      <c r="G53" s="116">
        <f>15095-1961</f>
        <v>13134</v>
      </c>
      <c r="H53" s="116"/>
      <c r="I53" s="71">
        <v>37000</v>
      </c>
      <c r="J53" s="71">
        <v>5783</v>
      </c>
      <c r="K53" s="71">
        <v>199</v>
      </c>
      <c r="L53" s="121"/>
      <c r="M53" s="72">
        <f>SUM(B53:L53)</f>
        <v>81368</v>
      </c>
      <c r="P53" s="1"/>
    </row>
    <row r="54" spans="1:15" ht="39">
      <c r="A54" s="54" t="s">
        <v>85</v>
      </c>
      <c r="B54" s="116">
        <v>400</v>
      </c>
      <c r="C54" s="116">
        <v>13443</v>
      </c>
      <c r="D54" s="116"/>
      <c r="E54" s="116"/>
      <c r="F54" s="116"/>
      <c r="G54" s="116">
        <v>1961</v>
      </c>
      <c r="H54" s="116"/>
      <c r="I54" s="116"/>
      <c r="J54" s="116"/>
      <c r="K54" s="116"/>
      <c r="L54" s="123">
        <f>6132+145</f>
        <v>6277</v>
      </c>
      <c r="M54" s="117">
        <f t="shared" si="15"/>
        <v>22081</v>
      </c>
      <c r="O54" s="1">
        <f>22081-M54</f>
        <v>0</v>
      </c>
    </row>
    <row r="55" spans="1:13" ht="26.25">
      <c r="A55" s="40" t="s">
        <v>86</v>
      </c>
      <c r="B55" s="116"/>
      <c r="C55" s="116"/>
      <c r="D55" s="116"/>
      <c r="E55" s="116"/>
      <c r="F55" s="116"/>
      <c r="G55" s="116"/>
      <c r="H55" s="116"/>
      <c r="I55" s="71"/>
      <c r="J55" s="71"/>
      <c r="K55" s="71"/>
      <c r="L55" s="121"/>
      <c r="M55" s="72">
        <f t="shared" si="15"/>
        <v>0</v>
      </c>
    </row>
    <row r="56" spans="1:15" ht="26.25">
      <c r="A56" s="40" t="s">
        <v>136</v>
      </c>
      <c r="B56" s="116">
        <v>338645</v>
      </c>
      <c r="C56" s="116">
        <v>481933</v>
      </c>
      <c r="D56" s="116"/>
      <c r="E56" s="116"/>
      <c r="F56" s="116"/>
      <c r="G56" s="116"/>
      <c r="H56" s="116"/>
      <c r="I56" s="71"/>
      <c r="J56" s="71"/>
      <c r="K56" s="71"/>
      <c r="L56" s="121"/>
      <c r="M56" s="72">
        <f t="shared" si="15"/>
        <v>820578</v>
      </c>
      <c r="O56" s="1"/>
    </row>
    <row r="57" spans="1:13" ht="26.25">
      <c r="A57" s="60" t="s">
        <v>23</v>
      </c>
      <c r="B57" s="69">
        <f aca="true" t="shared" si="16" ref="B57:L57">SUM(B58:B61)</f>
        <v>0</v>
      </c>
      <c r="C57" s="69">
        <f>SUM(C58:C61)</f>
        <v>0</v>
      </c>
      <c r="D57" s="69">
        <f>SUM(D58:D61)</f>
        <v>0</v>
      </c>
      <c r="E57" s="69">
        <f>SUM(E58:E61)</f>
        <v>0</v>
      </c>
      <c r="F57" s="69">
        <f t="shared" si="16"/>
        <v>0</v>
      </c>
      <c r="G57" s="69">
        <f t="shared" si="16"/>
        <v>0</v>
      </c>
      <c r="H57" s="69">
        <f t="shared" si="16"/>
        <v>0</v>
      </c>
      <c r="I57" s="69">
        <f>SUM(I58:I61)</f>
        <v>0</v>
      </c>
      <c r="J57" s="69">
        <f t="shared" si="16"/>
        <v>30000</v>
      </c>
      <c r="K57" s="69">
        <f t="shared" si="16"/>
        <v>0</v>
      </c>
      <c r="L57" s="69">
        <f t="shared" si="16"/>
        <v>0</v>
      </c>
      <c r="M57" s="70">
        <f t="shared" si="15"/>
        <v>30000</v>
      </c>
    </row>
    <row r="58" spans="1:13" ht="14.25">
      <c r="A58" s="17" t="s">
        <v>78</v>
      </c>
      <c r="B58" s="71"/>
      <c r="C58" s="71"/>
      <c r="D58" s="71"/>
      <c r="E58" s="71"/>
      <c r="F58" s="71"/>
      <c r="G58" s="71"/>
      <c r="H58" s="71"/>
      <c r="I58" s="71"/>
      <c r="J58" s="71">
        <v>30000</v>
      </c>
      <c r="K58" s="71"/>
      <c r="L58" s="121"/>
      <c r="M58" s="72">
        <f t="shared" si="15"/>
        <v>30000</v>
      </c>
    </row>
    <row r="59" spans="1:13" ht="14.25">
      <c r="A59" s="17" t="s">
        <v>81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121"/>
      <c r="M59" s="72">
        <f t="shared" si="15"/>
        <v>0</v>
      </c>
    </row>
    <row r="60" spans="1:13" ht="26.25">
      <c r="A60" s="19" t="s">
        <v>91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121"/>
      <c r="M60" s="72">
        <f t="shared" si="15"/>
        <v>0</v>
      </c>
    </row>
    <row r="61" spans="1:13" ht="39">
      <c r="A61" s="19" t="s">
        <v>92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122"/>
      <c r="M61" s="74">
        <f t="shared" si="15"/>
        <v>0</v>
      </c>
    </row>
    <row r="62" spans="1:13" ht="14.25">
      <c r="A62" s="20" t="s">
        <v>83</v>
      </c>
      <c r="B62" s="69">
        <v>7856</v>
      </c>
      <c r="C62" s="69">
        <v>13238</v>
      </c>
      <c r="D62" s="69">
        <v>3931</v>
      </c>
      <c r="E62" s="69">
        <v>403</v>
      </c>
      <c r="F62" s="69"/>
      <c r="G62" s="69"/>
      <c r="H62" s="69">
        <v>408</v>
      </c>
      <c r="I62" s="69"/>
      <c r="J62" s="69"/>
      <c r="K62" s="69">
        <v>18</v>
      </c>
      <c r="L62" s="120">
        <v>755</v>
      </c>
      <c r="M62" s="70">
        <f t="shared" si="15"/>
        <v>26609</v>
      </c>
    </row>
    <row r="63" spans="1:13" ht="14.25">
      <c r="A63" s="20" t="s">
        <v>84</v>
      </c>
      <c r="B63" s="69"/>
      <c r="C63" s="69"/>
      <c r="D63" s="69"/>
      <c r="E63" s="69"/>
      <c r="F63" s="69"/>
      <c r="G63" s="69"/>
      <c r="H63" s="69"/>
      <c r="I63" s="69"/>
      <c r="J63" s="69">
        <v>31450</v>
      </c>
      <c r="K63" s="69"/>
      <c r="L63" s="120"/>
      <c r="M63" s="70">
        <f t="shared" si="15"/>
        <v>31450</v>
      </c>
    </row>
    <row r="64" spans="1:13" ht="26.25">
      <c r="A64" s="152" t="s">
        <v>151</v>
      </c>
      <c r="B64" s="69">
        <f>B65</f>
        <v>0</v>
      </c>
      <c r="C64" s="69">
        <f aca="true" t="shared" si="17" ref="C64:L64">C65</f>
        <v>0</v>
      </c>
      <c r="D64" s="69">
        <f t="shared" si="17"/>
        <v>0</v>
      </c>
      <c r="E64" s="69">
        <f t="shared" si="17"/>
        <v>0</v>
      </c>
      <c r="F64" s="69">
        <f t="shared" si="17"/>
        <v>0</v>
      </c>
      <c r="G64" s="69">
        <f t="shared" si="17"/>
        <v>0</v>
      </c>
      <c r="H64" s="69">
        <f t="shared" si="17"/>
        <v>0</v>
      </c>
      <c r="I64" s="69">
        <f t="shared" si="17"/>
        <v>0</v>
      </c>
      <c r="J64" s="69">
        <f t="shared" si="17"/>
        <v>0</v>
      </c>
      <c r="K64" s="69">
        <f t="shared" si="17"/>
        <v>0</v>
      </c>
      <c r="L64" s="69">
        <f t="shared" si="17"/>
        <v>0</v>
      </c>
      <c r="M64" s="70">
        <f t="shared" si="15"/>
        <v>0</v>
      </c>
    </row>
    <row r="65" spans="1:13" s="126" customFormat="1" ht="52.5">
      <c r="A65" s="159" t="s">
        <v>152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4"/>
      <c r="M65" s="117"/>
    </row>
    <row r="66" spans="1:13" ht="26.25">
      <c r="A66" s="80" t="s">
        <v>63</v>
      </c>
      <c r="B66" s="78">
        <f aca="true" t="shared" si="18" ref="B66:H66">B63+B62+B57+B50+B64</f>
        <v>346901</v>
      </c>
      <c r="C66" s="78">
        <f t="shared" si="18"/>
        <v>508614</v>
      </c>
      <c r="D66" s="78">
        <f t="shared" si="18"/>
        <v>22292</v>
      </c>
      <c r="E66" s="78">
        <f t="shared" si="18"/>
        <v>7294</v>
      </c>
      <c r="F66" s="78">
        <f t="shared" si="18"/>
        <v>0</v>
      </c>
      <c r="G66" s="78">
        <f t="shared" si="18"/>
        <v>59165</v>
      </c>
      <c r="H66" s="78">
        <f t="shared" si="18"/>
        <v>408</v>
      </c>
      <c r="I66" s="78">
        <f>I63+I62+I57+I50+I64</f>
        <v>37000</v>
      </c>
      <c r="J66" s="78">
        <f>J63+J62+J57+J50+J64</f>
        <v>67233</v>
      </c>
      <c r="K66" s="78">
        <f>K63+K62+K57+K50+K64</f>
        <v>217</v>
      </c>
      <c r="L66" s="78">
        <f>L63+L62+L57+L50+L64</f>
        <v>7032</v>
      </c>
      <c r="M66" s="79">
        <f>SUM(B66:L66)</f>
        <v>1056156</v>
      </c>
    </row>
    <row r="67" spans="1:13" ht="14.25">
      <c r="A67" s="68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121"/>
      <c r="M67" s="72">
        <f>SUM(B67:L67)</f>
        <v>0</v>
      </c>
    </row>
    <row r="68" spans="1:13" ht="15" thickBot="1">
      <c r="A68" s="81" t="s">
        <v>64</v>
      </c>
      <c r="B68" s="82">
        <f aca="true" t="shared" si="19" ref="B68:L68">B49-B66</f>
        <v>0</v>
      </c>
      <c r="C68" s="82">
        <f t="shared" si="19"/>
        <v>0</v>
      </c>
      <c r="D68" s="82">
        <f t="shared" si="19"/>
        <v>0</v>
      </c>
      <c r="E68" s="82">
        <f t="shared" si="19"/>
        <v>0</v>
      </c>
      <c r="F68" s="82">
        <f t="shared" si="19"/>
        <v>0</v>
      </c>
      <c r="G68" s="82">
        <f t="shared" si="19"/>
        <v>0</v>
      </c>
      <c r="H68" s="82">
        <f t="shared" si="19"/>
        <v>0</v>
      </c>
      <c r="I68" s="82">
        <f>I49-I66</f>
        <v>0</v>
      </c>
      <c r="J68" s="82">
        <f t="shared" si="19"/>
        <v>0</v>
      </c>
      <c r="K68" s="82">
        <f t="shared" si="19"/>
        <v>0</v>
      </c>
      <c r="L68" s="82">
        <f t="shared" si="19"/>
        <v>0</v>
      </c>
      <c r="M68" s="83">
        <f>SUM(B68:L68)</f>
        <v>0</v>
      </c>
    </row>
    <row r="70" ht="14.25">
      <c r="J70" s="1"/>
    </row>
  </sheetData>
  <sheetProtection/>
  <mergeCells count="14">
    <mergeCell ref="A3:A4"/>
    <mergeCell ref="D3:D4"/>
    <mergeCell ref="L3:L4"/>
    <mergeCell ref="B2:J2"/>
    <mergeCell ref="M2:M4"/>
    <mergeCell ref="K3:K4"/>
    <mergeCell ref="B3:B4"/>
    <mergeCell ref="F3:F4"/>
    <mergeCell ref="G3:G4"/>
    <mergeCell ref="E3:E4"/>
    <mergeCell ref="J3:J4"/>
    <mergeCell ref="C3:C4"/>
    <mergeCell ref="H3:H4"/>
    <mergeCell ref="I3:I4"/>
  </mergeCells>
  <printOptions/>
  <pageMargins left="0.7" right="0.7" top="0.75" bottom="0.75" header="0.3" footer="0.3"/>
  <pageSetup fitToHeight="1" fitToWidth="1" horizontalDpi="600" verticalDpi="600" orientation="landscape" paperSize="9" scale="25" r:id="rId1"/>
  <headerFooter>
    <oddHeader>&amp;L.../2022 (V.19.) számú határozat
a Marcali Kistérségi Többcélú Társulás
2021. évi költségvetésének módosításáról
&amp;C.../2021 (II.....) számú határozat
a Marcali Kistérségi Többcélú Társulás
2021. évi költségvetéséről
</oddHeader>
    <oddFooter>&amp;C&amp;P</oddFooter>
  </headerFooter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S43"/>
  <sheetViews>
    <sheetView view="pageBreakPreview" zoomScale="80" zoomScaleSheetLayoutView="80" workbookViewId="0" topLeftCell="A1">
      <selection activeCell="F3" sqref="F3"/>
    </sheetView>
  </sheetViews>
  <sheetFormatPr defaultColWidth="9.140625" defaultRowHeight="15"/>
  <cols>
    <col min="1" max="1" width="42.421875" style="0" customWidth="1"/>
    <col min="2" max="9" width="14.00390625" style="0" customWidth="1"/>
    <col min="11" max="11" width="35.8515625" style="0" customWidth="1"/>
    <col min="12" max="12" width="17.00390625" style="0" customWidth="1"/>
    <col min="13" max="13" width="15.8515625" style="0" customWidth="1"/>
    <col min="14" max="14" width="17.00390625" style="0" customWidth="1"/>
    <col min="15" max="15" width="12.140625" style="0" customWidth="1"/>
    <col min="16" max="16" width="15.57421875" style="0" customWidth="1"/>
    <col min="17" max="17" width="16.00390625" style="0" customWidth="1"/>
    <col min="18" max="18" width="13.57421875" style="0" customWidth="1"/>
    <col min="19" max="19" width="12.140625" style="0" customWidth="1"/>
  </cols>
  <sheetData>
    <row r="2" ht="15">
      <c r="A2" t="s">
        <v>130</v>
      </c>
    </row>
    <row r="3" spans="1:14" ht="15">
      <c r="A3" s="2" t="s">
        <v>145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5:15" ht="15.75" thickBot="1">
      <c r="E4" t="s">
        <v>16</v>
      </c>
      <c r="J4" s="15"/>
      <c r="K4" s="15"/>
      <c r="L4" s="15"/>
      <c r="M4" s="15"/>
      <c r="N4" s="15"/>
      <c r="O4" t="s">
        <v>16</v>
      </c>
    </row>
    <row r="5" spans="1:19" ht="25.5" customHeight="1">
      <c r="A5" s="105" t="s">
        <v>47</v>
      </c>
      <c r="B5" s="213" t="s">
        <v>155</v>
      </c>
      <c r="C5" s="214"/>
      <c r="D5" s="214"/>
      <c r="E5" s="215"/>
      <c r="F5" s="213" t="s">
        <v>164</v>
      </c>
      <c r="G5" s="214"/>
      <c r="H5" s="214"/>
      <c r="I5" s="215"/>
      <c r="J5" s="66"/>
      <c r="K5" s="106" t="s">
        <v>48</v>
      </c>
      <c r="L5" s="211" t="s">
        <v>155</v>
      </c>
      <c r="M5" s="211"/>
      <c r="N5" s="211"/>
      <c r="O5" s="212"/>
      <c r="P5" s="211" t="s">
        <v>164</v>
      </c>
      <c r="Q5" s="211"/>
      <c r="R5" s="211"/>
      <c r="S5" s="212"/>
    </row>
    <row r="6" spans="1:19" ht="38.25">
      <c r="A6" s="133"/>
      <c r="B6" s="134" t="s">
        <v>0</v>
      </c>
      <c r="C6" s="134" t="s">
        <v>134</v>
      </c>
      <c r="D6" s="134" t="s">
        <v>133</v>
      </c>
      <c r="E6" s="134" t="s">
        <v>120</v>
      </c>
      <c r="F6" s="134" t="s">
        <v>0</v>
      </c>
      <c r="G6" s="134" t="s">
        <v>134</v>
      </c>
      <c r="H6" s="134" t="s">
        <v>133</v>
      </c>
      <c r="I6" s="134" t="s">
        <v>120</v>
      </c>
      <c r="J6" s="135"/>
      <c r="K6" s="136"/>
      <c r="L6" s="137" t="s">
        <v>0</v>
      </c>
      <c r="M6" s="134" t="s">
        <v>134</v>
      </c>
      <c r="N6" s="137" t="s">
        <v>133</v>
      </c>
      <c r="O6" s="138" t="s">
        <v>135</v>
      </c>
      <c r="P6" s="137" t="s">
        <v>0</v>
      </c>
      <c r="Q6" s="134" t="s">
        <v>134</v>
      </c>
      <c r="R6" s="137" t="s">
        <v>133</v>
      </c>
      <c r="S6" s="138" t="s">
        <v>135</v>
      </c>
    </row>
    <row r="7" spans="1:19" ht="15">
      <c r="A7" s="9" t="s">
        <v>49</v>
      </c>
      <c r="B7" s="4">
        <f>'1.sz.Bevételi források'!D5</f>
        <v>58384</v>
      </c>
      <c r="C7" s="4">
        <f aca="true" t="shared" si="0" ref="C7:C12">B7-D7</f>
        <v>56034</v>
      </c>
      <c r="D7" s="63">
        <v>2350</v>
      </c>
      <c r="E7" s="4"/>
      <c r="F7" s="4">
        <f>'1.sz.Bevételi források'!E6</f>
        <v>63280</v>
      </c>
      <c r="G7" s="4">
        <f aca="true" t="shared" si="1" ref="G7:G12">F7-H7</f>
        <v>60930</v>
      </c>
      <c r="H7" s="63">
        <v>2350</v>
      </c>
      <c r="I7" s="4"/>
      <c r="J7" s="67"/>
      <c r="K7" s="17" t="s">
        <v>54</v>
      </c>
      <c r="L7" s="4">
        <f>'2.szKiadás kiemelt jogcímenként'!D5</f>
        <v>292717</v>
      </c>
      <c r="M7" s="4">
        <f aca="true" t="shared" si="2" ref="M7:M19">L7-N7</f>
        <v>262434</v>
      </c>
      <c r="N7" s="4">
        <v>30283</v>
      </c>
      <c r="O7" s="139"/>
      <c r="P7" s="4">
        <f>'2.szKiadás kiemelt jogcímenként'!E5</f>
        <v>292717</v>
      </c>
      <c r="Q7" s="4">
        <f aca="true" t="shared" si="3" ref="Q7:Q12">P7-R7</f>
        <v>262434</v>
      </c>
      <c r="R7" s="4">
        <v>30283</v>
      </c>
      <c r="S7" s="139"/>
    </row>
    <row r="8" spans="1:19" ht="15">
      <c r="A8" s="9" t="s">
        <v>123</v>
      </c>
      <c r="B8" s="4">
        <f>'1.sz.Bevételi források'!D8</f>
        <v>46537</v>
      </c>
      <c r="C8" s="4">
        <f t="shared" si="0"/>
        <v>37752</v>
      </c>
      <c r="D8" s="63">
        <v>8785</v>
      </c>
      <c r="E8" s="4"/>
      <c r="F8" s="4">
        <f>'1.sz.Bevételi források'!E8</f>
        <v>43254</v>
      </c>
      <c r="G8" s="4">
        <f t="shared" si="1"/>
        <v>34469</v>
      </c>
      <c r="H8" s="63">
        <v>8785</v>
      </c>
      <c r="I8" s="4"/>
      <c r="J8" s="67"/>
      <c r="K8" s="17" t="s">
        <v>55</v>
      </c>
      <c r="L8" s="4">
        <f>'2.szKiadás kiemelt jogcímenként'!D6</f>
        <v>44892</v>
      </c>
      <c r="M8" s="4">
        <f t="shared" si="2"/>
        <v>40596</v>
      </c>
      <c r="N8" s="4">
        <v>4296</v>
      </c>
      <c r="O8" s="139"/>
      <c r="P8" s="4">
        <f>'2.szKiadás kiemelt jogcímenként'!E6</f>
        <v>44892</v>
      </c>
      <c r="Q8" s="4">
        <f t="shared" si="3"/>
        <v>40596</v>
      </c>
      <c r="R8" s="4">
        <v>4296</v>
      </c>
      <c r="S8" s="139"/>
    </row>
    <row r="9" spans="1:19" ht="15">
      <c r="A9" s="9" t="s">
        <v>50</v>
      </c>
      <c r="B9" s="4">
        <f>'1.sz.Bevételi források'!D16</f>
        <v>0</v>
      </c>
      <c r="C9" s="4">
        <f t="shared" si="0"/>
        <v>0</v>
      </c>
      <c r="D9" s="63"/>
      <c r="E9" s="4"/>
      <c r="F9" s="4">
        <f>'1.sz.Bevételi források'!E16</f>
        <v>0</v>
      </c>
      <c r="G9" s="4">
        <f t="shared" si="1"/>
        <v>0</v>
      </c>
      <c r="H9" s="63"/>
      <c r="I9" s="4"/>
      <c r="J9" s="67"/>
      <c r="K9" s="17" t="s">
        <v>56</v>
      </c>
      <c r="L9" s="4">
        <f>'2.szKiadás kiemelt jogcímenként'!D7</f>
        <v>156457</v>
      </c>
      <c r="M9" s="4">
        <f t="shared" si="2"/>
        <v>88681</v>
      </c>
      <c r="N9" s="4">
        <v>67776</v>
      </c>
      <c r="O9" s="139"/>
      <c r="P9" s="4">
        <f>'2.szKiadás kiemelt jogcímenként'!E7</f>
        <v>168819</v>
      </c>
      <c r="Q9" s="4">
        <f t="shared" si="3"/>
        <v>101043</v>
      </c>
      <c r="R9" s="4">
        <v>67776</v>
      </c>
      <c r="S9" s="139"/>
    </row>
    <row r="10" spans="1:19" ht="25.5">
      <c r="A10" s="9" t="s">
        <v>51</v>
      </c>
      <c r="B10" s="63">
        <v>338645</v>
      </c>
      <c r="C10" s="4">
        <f t="shared" si="0"/>
        <v>299887</v>
      </c>
      <c r="D10" s="63">
        <v>38758</v>
      </c>
      <c r="E10" s="63"/>
      <c r="F10" s="63">
        <v>338645</v>
      </c>
      <c r="G10" s="4">
        <f t="shared" si="1"/>
        <v>299887</v>
      </c>
      <c r="H10" s="63">
        <v>38758</v>
      </c>
      <c r="I10" s="63"/>
      <c r="J10" s="67"/>
      <c r="K10" s="18" t="s">
        <v>60</v>
      </c>
      <c r="L10" s="4">
        <f>'2.szKiadás kiemelt jogcímenként'!D9</f>
        <v>0</v>
      </c>
      <c r="M10" s="4">
        <f t="shared" si="2"/>
        <v>-11091</v>
      </c>
      <c r="N10" s="4">
        <v>11091</v>
      </c>
      <c r="O10" s="139"/>
      <c r="P10" s="4">
        <f>'2.szKiadás kiemelt jogcímenként'!E9</f>
        <v>0</v>
      </c>
      <c r="Q10" s="4">
        <f t="shared" si="3"/>
        <v>0</v>
      </c>
      <c r="R10" s="4">
        <v>0</v>
      </c>
      <c r="S10" s="139"/>
    </row>
    <row r="11" spans="1:19" ht="15">
      <c r="A11" s="9" t="s">
        <v>124</v>
      </c>
      <c r="B11" s="4">
        <f>'1.sz.Bevételi források'!D19</f>
        <v>0</v>
      </c>
      <c r="C11" s="4">
        <f t="shared" si="0"/>
        <v>0</v>
      </c>
      <c r="D11" s="4"/>
      <c r="E11" s="4"/>
      <c r="F11" s="4">
        <f>'1.sz.Bevételi források'!H19</f>
        <v>0</v>
      </c>
      <c r="G11" s="4">
        <f t="shared" si="1"/>
        <v>0</v>
      </c>
      <c r="H11" s="4"/>
      <c r="I11" s="4"/>
      <c r="J11" s="67"/>
      <c r="K11" s="17" t="s">
        <v>57</v>
      </c>
      <c r="L11" s="4">
        <f>'2.szKiadás kiemelt jogcímenként'!D10</f>
        <v>0</v>
      </c>
      <c r="M11" s="4">
        <f t="shared" si="2"/>
        <v>0</v>
      </c>
      <c r="N11" s="4">
        <v>0</v>
      </c>
      <c r="O11" s="139"/>
      <c r="P11" s="4">
        <f>'2.szKiadás kiemelt jogcímenként'!E10</f>
        <v>0</v>
      </c>
      <c r="Q11" s="4">
        <f t="shared" si="3"/>
        <v>0</v>
      </c>
      <c r="R11" s="4">
        <v>0</v>
      </c>
      <c r="S11" s="139"/>
    </row>
    <row r="12" spans="1:19" ht="15">
      <c r="A12" s="9"/>
      <c r="B12" s="4"/>
      <c r="C12" s="4">
        <f t="shared" si="0"/>
        <v>0</v>
      </c>
      <c r="D12" s="4"/>
      <c r="E12" s="4"/>
      <c r="F12" s="4"/>
      <c r="G12" s="4">
        <f t="shared" si="1"/>
        <v>0</v>
      </c>
      <c r="H12" s="4"/>
      <c r="I12" s="4"/>
      <c r="J12" s="67"/>
      <c r="K12" s="17" t="s">
        <v>65</v>
      </c>
      <c r="L12" s="4">
        <f>'2.szKiadás kiemelt jogcímenként'!D11</f>
        <v>250</v>
      </c>
      <c r="M12" s="4">
        <f t="shared" si="2"/>
        <v>250</v>
      </c>
      <c r="N12" s="4">
        <v>0</v>
      </c>
      <c r="O12" s="139"/>
      <c r="P12" s="4">
        <f>'2.szKiadás kiemelt jogcímenként'!E11</f>
        <v>250</v>
      </c>
      <c r="Q12" s="4">
        <f t="shared" si="3"/>
        <v>250</v>
      </c>
      <c r="R12" s="4">
        <v>0</v>
      </c>
      <c r="S12" s="139"/>
    </row>
    <row r="13" spans="1:19" ht="14.25">
      <c r="A13" s="141" t="s">
        <v>17</v>
      </c>
      <c r="B13" s="143">
        <f aca="true" t="shared" si="4" ref="B13:I13">SUM(B7:B12)</f>
        <v>443566</v>
      </c>
      <c r="C13" s="143">
        <f t="shared" si="4"/>
        <v>393673</v>
      </c>
      <c r="D13" s="143">
        <f t="shared" si="4"/>
        <v>49893</v>
      </c>
      <c r="E13" s="143">
        <f t="shared" si="4"/>
        <v>0</v>
      </c>
      <c r="F13" s="143">
        <f t="shared" si="4"/>
        <v>445179</v>
      </c>
      <c r="G13" s="143">
        <f t="shared" si="4"/>
        <v>395286</v>
      </c>
      <c r="H13" s="143">
        <f t="shared" si="4"/>
        <v>49893</v>
      </c>
      <c r="I13" s="143">
        <f t="shared" si="4"/>
        <v>0</v>
      </c>
      <c r="J13" s="67"/>
      <c r="K13" s="142" t="s">
        <v>19</v>
      </c>
      <c r="L13" s="143">
        <f aca="true" t="shared" si="5" ref="L13:S13">SUM(L7:L12)</f>
        <v>494316</v>
      </c>
      <c r="M13" s="143">
        <f t="shared" si="5"/>
        <v>380870</v>
      </c>
      <c r="N13" s="143">
        <f t="shared" si="5"/>
        <v>113446</v>
      </c>
      <c r="O13" s="143">
        <f t="shared" si="5"/>
        <v>0</v>
      </c>
      <c r="P13" s="143">
        <f t="shared" si="5"/>
        <v>506678</v>
      </c>
      <c r="Q13" s="143">
        <f t="shared" si="5"/>
        <v>404323</v>
      </c>
      <c r="R13" s="143">
        <f t="shared" si="5"/>
        <v>102355</v>
      </c>
      <c r="S13" s="143">
        <f t="shared" si="5"/>
        <v>0</v>
      </c>
    </row>
    <row r="14" spans="1:19" ht="26.25">
      <c r="A14" s="9" t="s">
        <v>125</v>
      </c>
      <c r="B14" s="4">
        <f>'1.sz.Bevételi források'!D22</f>
        <v>0</v>
      </c>
      <c r="C14" s="4"/>
      <c r="D14" s="4"/>
      <c r="E14" s="4"/>
      <c r="F14" s="4">
        <f>'1.sz.Bevételi források'!E22</f>
        <v>0</v>
      </c>
      <c r="G14" s="4"/>
      <c r="H14" s="4"/>
      <c r="I14" s="4"/>
      <c r="J14" s="67"/>
      <c r="K14" s="64" t="s">
        <v>59</v>
      </c>
      <c r="L14" s="4">
        <f>'2.szKiadás kiemelt jogcímenként'!D18</f>
        <v>0</v>
      </c>
      <c r="M14" s="4">
        <f t="shared" si="2"/>
        <v>0</v>
      </c>
      <c r="N14" s="4"/>
      <c r="O14" s="139"/>
      <c r="P14" s="4">
        <f>'2.szKiadás kiemelt jogcímenként'!E18</f>
        <v>0</v>
      </c>
      <c r="Q14" s="4">
        <f>P14-R14</f>
        <v>0</v>
      </c>
      <c r="R14" s="4"/>
      <c r="S14" s="139"/>
    </row>
    <row r="15" spans="1:19" ht="14.25">
      <c r="A15" s="9" t="s">
        <v>126</v>
      </c>
      <c r="B15" s="4">
        <f>'1.sz.Bevételi források'!D30</f>
        <v>0</v>
      </c>
      <c r="C15" s="4"/>
      <c r="D15" s="4"/>
      <c r="E15" s="4"/>
      <c r="F15" s="4">
        <f>'1.sz.Bevételi források'!E30</f>
        <v>0</v>
      </c>
      <c r="G15" s="4"/>
      <c r="H15" s="4"/>
      <c r="I15" s="4"/>
      <c r="J15" s="67"/>
      <c r="K15" s="64" t="s">
        <v>58</v>
      </c>
      <c r="L15" s="4">
        <f>'2.szKiadás kiemelt jogcímenként'!D17</f>
        <v>0</v>
      </c>
      <c r="M15" s="4">
        <f t="shared" si="2"/>
        <v>0</v>
      </c>
      <c r="N15" s="4"/>
      <c r="O15" s="139"/>
      <c r="P15" s="4">
        <f>'2.szKiadás kiemelt jogcímenként'!E17</f>
        <v>0</v>
      </c>
      <c r="Q15" s="4">
        <f>P15-R15</f>
        <v>0</v>
      </c>
      <c r="R15" s="4"/>
      <c r="S15" s="139"/>
    </row>
    <row r="16" spans="1:19" ht="14.25">
      <c r="A16" s="9" t="s">
        <v>52</v>
      </c>
      <c r="B16" s="4">
        <f>'1.sz.Bevételi források'!D34</f>
        <v>0</v>
      </c>
      <c r="C16" s="4"/>
      <c r="D16" s="4"/>
      <c r="E16" s="4"/>
      <c r="F16" s="4">
        <f>'1.sz.Bevételi források'!E34</f>
        <v>0</v>
      </c>
      <c r="G16" s="4"/>
      <c r="H16" s="4"/>
      <c r="I16" s="4"/>
      <c r="J16" s="67"/>
      <c r="K16" s="64" t="s">
        <v>61</v>
      </c>
      <c r="L16" s="4">
        <f>'2.szKiadás kiemelt jogcímenként'!D14</f>
        <v>233</v>
      </c>
      <c r="M16" s="4">
        <f t="shared" si="2"/>
        <v>233</v>
      </c>
      <c r="N16" s="4"/>
      <c r="O16" s="139"/>
      <c r="P16" s="4">
        <f>'2.szKiadás kiemelt jogcímenként'!E14</f>
        <v>575</v>
      </c>
      <c r="Q16" s="4">
        <f>P16-R16</f>
        <v>575</v>
      </c>
      <c r="R16" s="4"/>
      <c r="S16" s="139"/>
    </row>
    <row r="17" spans="1:19" ht="14.25">
      <c r="A17" s="9"/>
      <c r="B17" s="4"/>
      <c r="C17" s="4"/>
      <c r="D17" s="4"/>
      <c r="E17" s="4"/>
      <c r="F17" s="4"/>
      <c r="G17" s="4"/>
      <c r="H17" s="4"/>
      <c r="I17" s="4"/>
      <c r="J17" s="67"/>
      <c r="K17" s="64" t="s">
        <v>62</v>
      </c>
      <c r="L17" s="4">
        <f>'2.szKiadás kiemelt jogcímenként'!D15</f>
        <v>1500</v>
      </c>
      <c r="M17" s="4">
        <f t="shared" si="2"/>
        <v>1500</v>
      </c>
      <c r="N17" s="4"/>
      <c r="O17" s="139"/>
      <c r="P17" s="4">
        <f>'2.szKiadás kiemelt jogcímenként'!E15</f>
        <v>1500</v>
      </c>
      <c r="Q17" s="4">
        <f>P17-R17</f>
        <v>1500</v>
      </c>
      <c r="R17" s="4"/>
      <c r="S17" s="139"/>
    </row>
    <row r="18" spans="1:19" ht="14.25">
      <c r="A18" s="141" t="s">
        <v>22</v>
      </c>
      <c r="B18" s="143">
        <f aca="true" t="shared" si="6" ref="B18:I18">SUM(B14:B17)</f>
        <v>0</v>
      </c>
      <c r="C18" s="143">
        <f t="shared" si="6"/>
        <v>0</v>
      </c>
      <c r="D18" s="143">
        <f t="shared" si="6"/>
        <v>0</v>
      </c>
      <c r="E18" s="143">
        <f t="shared" si="6"/>
        <v>0</v>
      </c>
      <c r="F18" s="143">
        <f t="shared" si="6"/>
        <v>0</v>
      </c>
      <c r="G18" s="143">
        <f t="shared" si="6"/>
        <v>0</v>
      </c>
      <c r="H18" s="143">
        <f t="shared" si="6"/>
        <v>0</v>
      </c>
      <c r="I18" s="143">
        <f t="shared" si="6"/>
        <v>0</v>
      </c>
      <c r="J18" s="67"/>
      <c r="K18" s="142" t="s">
        <v>69</v>
      </c>
      <c r="L18" s="143">
        <f aca="true" t="shared" si="7" ref="L18:S18">SUM(L14:L17)</f>
        <v>1733</v>
      </c>
      <c r="M18" s="143">
        <f t="shared" si="7"/>
        <v>1733</v>
      </c>
      <c r="N18" s="143">
        <f t="shared" si="7"/>
        <v>0</v>
      </c>
      <c r="O18" s="143">
        <f t="shared" si="7"/>
        <v>0</v>
      </c>
      <c r="P18" s="143">
        <f t="shared" si="7"/>
        <v>2075</v>
      </c>
      <c r="Q18" s="143">
        <f t="shared" si="7"/>
        <v>2075</v>
      </c>
      <c r="R18" s="143">
        <f t="shared" si="7"/>
        <v>0</v>
      </c>
      <c r="S18" s="143">
        <f t="shared" si="7"/>
        <v>0</v>
      </c>
    </row>
    <row r="19" spans="1:19" ht="14.25">
      <c r="A19" s="9" t="s">
        <v>53</v>
      </c>
      <c r="B19" s="4">
        <f>'1.sz.Bevételi források'!D39</f>
        <v>52483</v>
      </c>
      <c r="C19" s="4">
        <f>B19-D19</f>
        <v>-11070</v>
      </c>
      <c r="D19" s="169">
        <v>63553</v>
      </c>
      <c r="E19" s="144"/>
      <c r="F19" s="4">
        <f>'1.sz.Bevételi források'!E39</f>
        <v>63574</v>
      </c>
      <c r="G19" s="4">
        <f>F19-H19</f>
        <v>11112</v>
      </c>
      <c r="H19" s="169">
        <v>52462</v>
      </c>
      <c r="I19" s="144"/>
      <c r="J19" s="145"/>
      <c r="K19" s="146" t="s">
        <v>149</v>
      </c>
      <c r="L19" s="147">
        <f>'2.szKiadás kiemelt jogcímenként'!D20</f>
        <v>0</v>
      </c>
      <c r="M19" s="147">
        <f t="shared" si="2"/>
        <v>0</v>
      </c>
      <c r="N19" s="147"/>
      <c r="O19" s="147"/>
      <c r="P19" s="147">
        <f>'2.szKiadás kiemelt jogcímenként'!E20</f>
        <v>0</v>
      </c>
      <c r="Q19" s="147">
        <f>P19-R19</f>
        <v>0</v>
      </c>
      <c r="R19" s="147"/>
      <c r="S19" s="147"/>
    </row>
    <row r="20" spans="1:19" ht="15" thickBot="1">
      <c r="A20" s="43" t="s">
        <v>12</v>
      </c>
      <c r="B20" s="44">
        <f aca="true" t="shared" si="8" ref="B20:I20">SUM(B7:B18)-B13-B18+B19</f>
        <v>496049</v>
      </c>
      <c r="C20" s="44">
        <f t="shared" si="8"/>
        <v>382603</v>
      </c>
      <c r="D20" s="44">
        <f t="shared" si="8"/>
        <v>113446</v>
      </c>
      <c r="E20" s="44">
        <f t="shared" si="8"/>
        <v>0</v>
      </c>
      <c r="F20" s="44">
        <f t="shared" si="8"/>
        <v>508753</v>
      </c>
      <c r="G20" s="44">
        <f t="shared" si="8"/>
        <v>406398</v>
      </c>
      <c r="H20" s="44">
        <f t="shared" si="8"/>
        <v>102355</v>
      </c>
      <c r="I20" s="44">
        <f t="shared" si="8"/>
        <v>0</v>
      </c>
      <c r="J20" s="65"/>
      <c r="K20" s="46" t="s">
        <v>12</v>
      </c>
      <c r="L20" s="44">
        <f aca="true" t="shared" si="9" ref="L20:S20">SUM(L7:L18)-L13-L18+L19</f>
        <v>496049</v>
      </c>
      <c r="M20" s="44">
        <f t="shared" si="9"/>
        <v>382603</v>
      </c>
      <c r="N20" s="44">
        <f t="shared" si="9"/>
        <v>113446</v>
      </c>
      <c r="O20" s="44">
        <f t="shared" si="9"/>
        <v>0</v>
      </c>
      <c r="P20" s="44">
        <f t="shared" si="9"/>
        <v>508753</v>
      </c>
      <c r="Q20" s="44">
        <f t="shared" si="9"/>
        <v>406398</v>
      </c>
      <c r="R20" s="44">
        <f t="shared" si="9"/>
        <v>102355</v>
      </c>
      <c r="S20" s="44">
        <f t="shared" si="9"/>
        <v>0</v>
      </c>
    </row>
    <row r="22" spans="12:16" ht="14.25">
      <c r="L22" s="1"/>
      <c r="P22" s="1"/>
    </row>
    <row r="23" spans="1:18" ht="14.25">
      <c r="A23" s="2" t="s">
        <v>146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P23" s="2"/>
      <c r="Q23" s="2"/>
      <c r="R23" s="2"/>
    </row>
    <row r="24" spans="5:19" ht="15" thickBot="1">
      <c r="E24" t="s">
        <v>16</v>
      </c>
      <c r="J24" s="15"/>
      <c r="K24" s="15"/>
      <c r="L24" s="15"/>
      <c r="M24" s="15"/>
      <c r="N24" s="15"/>
      <c r="O24" t="s">
        <v>16</v>
      </c>
      <c r="P24" s="15"/>
      <c r="Q24" s="15"/>
      <c r="R24" s="15"/>
      <c r="S24" t="s">
        <v>16</v>
      </c>
    </row>
    <row r="25" spans="1:19" ht="14.25" customHeight="1">
      <c r="A25" s="105" t="s">
        <v>47</v>
      </c>
      <c r="B25" s="213" t="s">
        <v>155</v>
      </c>
      <c r="C25" s="214"/>
      <c r="D25" s="214"/>
      <c r="E25" s="215"/>
      <c r="F25" s="213" t="s">
        <v>164</v>
      </c>
      <c r="G25" s="214"/>
      <c r="H25" s="214"/>
      <c r="I25" s="215"/>
      <c r="J25" s="66"/>
      <c r="K25" s="56" t="s">
        <v>48</v>
      </c>
      <c r="L25" s="211" t="s">
        <v>155</v>
      </c>
      <c r="M25" s="211"/>
      <c r="N25" s="211"/>
      <c r="O25" s="212"/>
      <c r="P25" s="211" t="s">
        <v>164</v>
      </c>
      <c r="Q25" s="211"/>
      <c r="R25" s="211"/>
      <c r="S25" s="212"/>
    </row>
    <row r="26" spans="1:19" ht="26.25">
      <c r="A26" s="133"/>
      <c r="B26" s="134" t="s">
        <v>0</v>
      </c>
      <c r="C26" s="134" t="s">
        <v>134</v>
      </c>
      <c r="D26" s="134" t="s">
        <v>133</v>
      </c>
      <c r="E26" s="134" t="s">
        <v>120</v>
      </c>
      <c r="F26" s="134" t="s">
        <v>0</v>
      </c>
      <c r="G26" s="134" t="s">
        <v>134</v>
      </c>
      <c r="H26" s="134" t="s">
        <v>133</v>
      </c>
      <c r="I26" s="134" t="s">
        <v>120</v>
      </c>
      <c r="J26" s="135"/>
      <c r="K26" s="140"/>
      <c r="L26" s="137" t="s">
        <v>0</v>
      </c>
      <c r="M26" s="134" t="s">
        <v>134</v>
      </c>
      <c r="N26" s="137" t="s">
        <v>133</v>
      </c>
      <c r="O26" s="138" t="s">
        <v>120</v>
      </c>
      <c r="P26" s="137" t="s">
        <v>0</v>
      </c>
      <c r="Q26" s="134" t="s">
        <v>134</v>
      </c>
      <c r="R26" s="137" t="s">
        <v>133</v>
      </c>
      <c r="S26" s="138" t="s">
        <v>120</v>
      </c>
    </row>
    <row r="27" spans="1:19" ht="14.25">
      <c r="A27" s="9" t="s">
        <v>49</v>
      </c>
      <c r="B27" s="4">
        <f>'1.sz.Bevételi források'!F5</f>
        <v>70447</v>
      </c>
      <c r="C27" s="4">
        <f>B27-D27</f>
        <v>70447</v>
      </c>
      <c r="D27" s="63"/>
      <c r="E27" s="4"/>
      <c r="F27" s="4">
        <f>'1.sz.Bevételi források'!G5</f>
        <v>70447</v>
      </c>
      <c r="G27" s="4">
        <f>F27-H27</f>
        <v>70447</v>
      </c>
      <c r="H27" s="63"/>
      <c r="I27" s="4"/>
      <c r="J27" s="67"/>
      <c r="K27" s="17" t="s">
        <v>54</v>
      </c>
      <c r="L27" s="4">
        <f>'2.szKiadás kiemelt jogcímenként'!F5</f>
        <v>331441</v>
      </c>
      <c r="M27" s="4">
        <f aca="true" t="shared" si="10" ref="M27:M32">L27-N27</f>
        <v>327041</v>
      </c>
      <c r="N27" s="4">
        <v>4400</v>
      </c>
      <c r="O27" s="139"/>
      <c r="P27" s="4">
        <f>'2.szKiadás kiemelt jogcímenként'!G5</f>
        <v>331445</v>
      </c>
      <c r="Q27" s="4">
        <f aca="true" t="shared" si="11" ref="Q27:Q32">P27-R27</f>
        <v>327045</v>
      </c>
      <c r="R27" s="4">
        <v>4400</v>
      </c>
      <c r="S27" s="139"/>
    </row>
    <row r="28" spans="1:19" ht="14.25">
      <c r="A28" s="9" t="s">
        <v>123</v>
      </c>
      <c r="B28" s="4">
        <f>'1.sz.Bevételi források'!F8</f>
        <v>0</v>
      </c>
      <c r="C28" s="4">
        <f>B28-D28</f>
        <v>0</v>
      </c>
      <c r="D28" s="63"/>
      <c r="E28" s="4"/>
      <c r="F28" s="4">
        <f>'1.sz.Bevételi források'!G8</f>
        <v>0</v>
      </c>
      <c r="G28" s="4">
        <f>F28-H28</f>
        <v>0</v>
      </c>
      <c r="H28" s="63"/>
      <c r="I28" s="4"/>
      <c r="J28" s="67"/>
      <c r="K28" s="17" t="s">
        <v>55</v>
      </c>
      <c r="L28" s="4">
        <f>'2.szKiadás kiemelt jogcímenként'!F6</f>
        <v>59708</v>
      </c>
      <c r="M28" s="4">
        <f t="shared" si="10"/>
        <v>58850</v>
      </c>
      <c r="N28" s="4">
        <v>858</v>
      </c>
      <c r="O28" s="139"/>
      <c r="P28" s="4">
        <f>'2.szKiadás kiemelt jogcímenként'!G6</f>
        <v>59708</v>
      </c>
      <c r="Q28" s="4">
        <f t="shared" si="11"/>
        <v>58850</v>
      </c>
      <c r="R28" s="4">
        <v>858</v>
      </c>
      <c r="S28" s="139"/>
    </row>
    <row r="29" spans="1:19" ht="14.25">
      <c r="A29" s="9" t="s">
        <v>50</v>
      </c>
      <c r="B29" s="4">
        <f>'1.sz.Bevételi források'!F16</f>
        <v>0</v>
      </c>
      <c r="C29" s="4">
        <f>B29-D29</f>
        <v>0</v>
      </c>
      <c r="D29" s="63"/>
      <c r="E29" s="4"/>
      <c r="F29" s="4">
        <f>'1.sz.Bevételi források'!G16</f>
        <v>200</v>
      </c>
      <c r="G29" s="4">
        <f>F29-H29</f>
        <v>200</v>
      </c>
      <c r="H29" s="63"/>
      <c r="I29" s="4"/>
      <c r="J29" s="67"/>
      <c r="K29" s="17" t="s">
        <v>56</v>
      </c>
      <c r="L29" s="4">
        <f>'2.szKiadás kiemelt jogcímenként'!F7</f>
        <v>182259</v>
      </c>
      <c r="M29" s="4">
        <f t="shared" si="10"/>
        <v>167110</v>
      </c>
      <c r="N29" s="4">
        <v>15149</v>
      </c>
      <c r="O29" s="139"/>
      <c r="P29" s="4">
        <f>'2.szKiadás kiemelt jogcímenként'!G7</f>
        <v>181978</v>
      </c>
      <c r="Q29" s="4">
        <f t="shared" si="11"/>
        <v>166829</v>
      </c>
      <c r="R29" s="4">
        <v>15149</v>
      </c>
      <c r="S29" s="139"/>
    </row>
    <row r="30" spans="1:19" ht="26.25">
      <c r="A30" s="9" t="s">
        <v>51</v>
      </c>
      <c r="B30" s="63">
        <v>481933</v>
      </c>
      <c r="C30" s="4">
        <f>B30-D30</f>
        <v>481933</v>
      </c>
      <c r="D30" s="63"/>
      <c r="E30" s="63"/>
      <c r="F30" s="63">
        <v>481933</v>
      </c>
      <c r="G30" s="4">
        <f>F30-H30</f>
        <v>481933</v>
      </c>
      <c r="H30" s="63"/>
      <c r="I30" s="63"/>
      <c r="J30" s="67"/>
      <c r="K30" s="18" t="s">
        <v>60</v>
      </c>
      <c r="L30" s="4">
        <f>'2.szKiadás kiemelt jogcímenként'!F9</f>
        <v>0</v>
      </c>
      <c r="M30" s="4">
        <f t="shared" si="10"/>
        <v>0</v>
      </c>
      <c r="N30" s="4"/>
      <c r="O30" s="139"/>
      <c r="P30" s="4">
        <f>'2.szKiadás kiemelt jogcímenként'!G9</f>
        <v>0</v>
      </c>
      <c r="Q30" s="4">
        <f t="shared" si="11"/>
        <v>0</v>
      </c>
      <c r="R30" s="4"/>
      <c r="S30" s="139"/>
    </row>
    <row r="31" spans="1:19" ht="14.25">
      <c r="A31" s="9" t="s">
        <v>124</v>
      </c>
      <c r="B31" s="4">
        <f>'1.sz.Bevételi források'!F19</f>
        <v>0</v>
      </c>
      <c r="C31" s="4">
        <f>B31-D31</f>
        <v>0</v>
      </c>
      <c r="D31" s="4"/>
      <c r="E31" s="4"/>
      <c r="F31" s="4">
        <f>'1.sz.Bevételi források'!J19</f>
        <v>0</v>
      </c>
      <c r="G31" s="4">
        <f>F31-H31</f>
        <v>0</v>
      </c>
      <c r="H31" s="4"/>
      <c r="I31" s="4"/>
      <c r="J31" s="67"/>
      <c r="K31" s="17" t="s">
        <v>57</v>
      </c>
      <c r="L31" s="4">
        <f>'2.szKiadás kiemelt jogcímenként'!F10</f>
        <v>0</v>
      </c>
      <c r="M31" s="4">
        <f t="shared" si="10"/>
        <v>0</v>
      </c>
      <c r="N31" s="4"/>
      <c r="O31" s="139"/>
      <c r="P31" s="4">
        <f>'2.szKiadás kiemelt jogcímenként'!G10</f>
        <v>0</v>
      </c>
      <c r="Q31" s="4">
        <f t="shared" si="11"/>
        <v>0</v>
      </c>
      <c r="R31" s="4"/>
      <c r="S31" s="139"/>
    </row>
    <row r="32" spans="1:19" ht="14.25">
      <c r="A32" s="9"/>
      <c r="B32" s="4"/>
      <c r="C32" s="4"/>
      <c r="D32" s="4"/>
      <c r="E32" s="4"/>
      <c r="F32" s="4"/>
      <c r="G32" s="4"/>
      <c r="H32" s="4"/>
      <c r="I32" s="4"/>
      <c r="J32" s="67"/>
      <c r="K32" s="17" t="s">
        <v>65</v>
      </c>
      <c r="L32" s="4">
        <f>'2.szKiadás kiemelt jogcímenként'!F11</f>
        <v>0</v>
      </c>
      <c r="M32" s="4">
        <f t="shared" si="10"/>
        <v>0</v>
      </c>
      <c r="N32" s="4"/>
      <c r="O32" s="139"/>
      <c r="P32" s="4">
        <f>'2.szKiadás kiemelt jogcímenként'!G11</f>
        <v>0</v>
      </c>
      <c r="Q32" s="4">
        <f t="shared" si="11"/>
        <v>0</v>
      </c>
      <c r="R32" s="4"/>
      <c r="S32" s="139"/>
    </row>
    <row r="33" spans="1:19" ht="14.25">
      <c r="A33" s="141" t="s">
        <v>17</v>
      </c>
      <c r="B33" s="143">
        <f aca="true" t="shared" si="12" ref="B33:I33">SUM(B27:B32)</f>
        <v>552380</v>
      </c>
      <c r="C33" s="143">
        <f t="shared" si="12"/>
        <v>552380</v>
      </c>
      <c r="D33" s="143">
        <f t="shared" si="12"/>
        <v>0</v>
      </c>
      <c r="E33" s="143">
        <f t="shared" si="12"/>
        <v>0</v>
      </c>
      <c r="F33" s="143">
        <f t="shared" si="12"/>
        <v>552580</v>
      </c>
      <c r="G33" s="143">
        <f t="shared" si="12"/>
        <v>552580</v>
      </c>
      <c r="H33" s="143">
        <f t="shared" si="12"/>
        <v>0</v>
      </c>
      <c r="I33" s="143">
        <f t="shared" si="12"/>
        <v>0</v>
      </c>
      <c r="J33" s="67"/>
      <c r="K33" s="142" t="s">
        <v>19</v>
      </c>
      <c r="L33" s="143">
        <f aca="true" t="shared" si="13" ref="L33:S33">SUM(L27:L32)</f>
        <v>573408</v>
      </c>
      <c r="M33" s="143">
        <f t="shared" si="13"/>
        <v>553001</v>
      </c>
      <c r="N33" s="143">
        <f t="shared" si="13"/>
        <v>20407</v>
      </c>
      <c r="O33" s="143">
        <f t="shared" si="13"/>
        <v>0</v>
      </c>
      <c r="P33" s="143">
        <f t="shared" si="13"/>
        <v>573131</v>
      </c>
      <c r="Q33" s="143">
        <f t="shared" si="13"/>
        <v>552724</v>
      </c>
      <c r="R33" s="143">
        <f t="shared" si="13"/>
        <v>20407</v>
      </c>
      <c r="S33" s="143">
        <f t="shared" si="13"/>
        <v>0</v>
      </c>
    </row>
    <row r="34" spans="1:19" ht="26.25">
      <c r="A34" s="9" t="s">
        <v>125</v>
      </c>
      <c r="B34" s="4">
        <f>'1.sz.Bevételi források'!F22</f>
        <v>0</v>
      </c>
      <c r="C34" s="4">
        <f>B34-D34</f>
        <v>0</v>
      </c>
      <c r="D34" s="4"/>
      <c r="E34" s="4"/>
      <c r="F34" s="4">
        <f>'1.sz.Bevételi források'!G22</f>
        <v>0</v>
      </c>
      <c r="G34" s="4">
        <f>F34-H34</f>
        <v>0</v>
      </c>
      <c r="H34" s="4"/>
      <c r="I34" s="4"/>
      <c r="J34" s="67"/>
      <c r="K34" s="64" t="s">
        <v>59</v>
      </c>
      <c r="L34" s="4">
        <f>'2.szKiadás kiemelt jogcímenként'!F18</f>
        <v>0</v>
      </c>
      <c r="M34" s="4">
        <f>L34-N34</f>
        <v>0</v>
      </c>
      <c r="N34" s="4"/>
      <c r="O34" s="139"/>
      <c r="P34" s="4">
        <f>'2.szKiadás kiemelt jogcímenként'!G18</f>
        <v>0</v>
      </c>
      <c r="Q34" s="4">
        <f>P34-R34</f>
        <v>0</v>
      </c>
      <c r="R34" s="4"/>
      <c r="S34" s="139"/>
    </row>
    <row r="35" spans="1:19" ht="14.25">
      <c r="A35" s="9" t="s">
        <v>126</v>
      </c>
      <c r="B35" s="4">
        <f>'1.sz.Bevételi források'!F30</f>
        <v>0</v>
      </c>
      <c r="C35" s="4">
        <f>B35-D35</f>
        <v>0</v>
      </c>
      <c r="D35" s="4"/>
      <c r="E35" s="4"/>
      <c r="F35" s="4">
        <f>'1.sz.Bevételi források'!G30</f>
        <v>0</v>
      </c>
      <c r="G35" s="4">
        <f>F35-H35</f>
        <v>0</v>
      </c>
      <c r="H35" s="4"/>
      <c r="I35" s="4"/>
      <c r="J35" s="67"/>
      <c r="K35" s="64" t="s">
        <v>58</v>
      </c>
      <c r="L35" s="4">
        <f>'2.szKiadás kiemelt jogcímenként'!F17</f>
        <v>0</v>
      </c>
      <c r="M35" s="4">
        <f>L35-N35</f>
        <v>0</v>
      </c>
      <c r="N35" s="4"/>
      <c r="O35" s="139"/>
      <c r="P35" s="4">
        <f>'2.szKiadás kiemelt jogcímenként'!G17</f>
        <v>0</v>
      </c>
      <c r="Q35" s="4">
        <f>P35-R35</f>
        <v>0</v>
      </c>
      <c r="R35" s="4"/>
      <c r="S35" s="139"/>
    </row>
    <row r="36" spans="1:19" ht="14.25">
      <c r="A36" s="9" t="s">
        <v>52</v>
      </c>
      <c r="B36" s="4">
        <f>'1.sz.Bevételi források'!F34</f>
        <v>0</v>
      </c>
      <c r="C36" s="4">
        <f>B36-D36</f>
        <v>0</v>
      </c>
      <c r="D36" s="4"/>
      <c r="E36" s="4"/>
      <c r="F36" s="4">
        <f>'1.sz.Bevételi források'!G34</f>
        <v>0</v>
      </c>
      <c r="G36" s="4">
        <f>F36-H36</f>
        <v>0</v>
      </c>
      <c r="H36" s="4"/>
      <c r="I36" s="4"/>
      <c r="J36" s="67"/>
      <c r="K36" s="64" t="s">
        <v>61</v>
      </c>
      <c r="L36" s="4">
        <f>'2.szKiadás kiemelt jogcímenként'!F14</f>
        <v>500</v>
      </c>
      <c r="M36" s="4">
        <f>L36-N36</f>
        <v>500</v>
      </c>
      <c r="N36" s="4"/>
      <c r="O36" s="139"/>
      <c r="P36" s="4">
        <f>'2.szKiadás kiemelt jogcímenként'!G14</f>
        <v>980</v>
      </c>
      <c r="Q36" s="4">
        <f>P36-R36</f>
        <v>980</v>
      </c>
      <c r="R36" s="4"/>
      <c r="S36" s="139"/>
    </row>
    <row r="37" spans="1:19" ht="14.25">
      <c r="A37" s="9"/>
      <c r="B37" s="4"/>
      <c r="C37" s="4">
        <f>B37-D37</f>
        <v>0</v>
      </c>
      <c r="D37" s="4"/>
      <c r="E37" s="4"/>
      <c r="F37" s="4"/>
      <c r="G37" s="4">
        <f>F37-H37</f>
        <v>0</v>
      </c>
      <c r="H37" s="4"/>
      <c r="I37" s="4"/>
      <c r="J37" s="67"/>
      <c r="K37" s="64" t="s">
        <v>62</v>
      </c>
      <c r="L37" s="4">
        <f>'2.szKiadás kiemelt jogcímenként'!F15</f>
        <v>0</v>
      </c>
      <c r="M37" s="4">
        <f>L37-N37</f>
        <v>0</v>
      </c>
      <c r="N37" s="4"/>
      <c r="O37" s="139"/>
      <c r="P37" s="4">
        <f>'2.szKiadás kiemelt jogcímenként'!G15</f>
        <v>0</v>
      </c>
      <c r="Q37" s="4">
        <f>P37-R37</f>
        <v>0</v>
      </c>
      <c r="R37" s="4"/>
      <c r="S37" s="139"/>
    </row>
    <row r="38" spans="1:19" ht="14.25">
      <c r="A38" s="141" t="s">
        <v>22</v>
      </c>
      <c r="B38" s="143">
        <f aca="true" t="shared" si="14" ref="B38:I38">SUM(B34:B37)</f>
        <v>0</v>
      </c>
      <c r="C38" s="143">
        <f t="shared" si="14"/>
        <v>0</v>
      </c>
      <c r="D38" s="143">
        <f t="shared" si="14"/>
        <v>0</v>
      </c>
      <c r="E38" s="143">
        <f t="shared" si="14"/>
        <v>0</v>
      </c>
      <c r="F38" s="143">
        <f t="shared" si="14"/>
        <v>0</v>
      </c>
      <c r="G38" s="143">
        <f t="shared" si="14"/>
        <v>0</v>
      </c>
      <c r="H38" s="143">
        <f t="shared" si="14"/>
        <v>0</v>
      </c>
      <c r="I38" s="143">
        <f t="shared" si="14"/>
        <v>0</v>
      </c>
      <c r="J38" s="67"/>
      <c r="K38" s="142" t="s">
        <v>69</v>
      </c>
      <c r="L38" s="143">
        <f aca="true" t="shared" si="15" ref="L38:S38">SUM(L34:L37)</f>
        <v>500</v>
      </c>
      <c r="M38" s="143">
        <f t="shared" si="15"/>
        <v>500</v>
      </c>
      <c r="N38" s="143">
        <f t="shared" si="15"/>
        <v>0</v>
      </c>
      <c r="O38" s="143">
        <f t="shared" si="15"/>
        <v>0</v>
      </c>
      <c r="P38" s="143">
        <f t="shared" si="15"/>
        <v>980</v>
      </c>
      <c r="Q38" s="143">
        <f t="shared" si="15"/>
        <v>980</v>
      </c>
      <c r="R38" s="143">
        <f t="shared" si="15"/>
        <v>0</v>
      </c>
      <c r="S38" s="143">
        <f t="shared" si="15"/>
        <v>0</v>
      </c>
    </row>
    <row r="39" spans="1:19" ht="14.25">
      <c r="A39" s="9" t="s">
        <v>53</v>
      </c>
      <c r="B39" s="4">
        <f>'1.sz.Bevételi források'!F40</f>
        <v>21528</v>
      </c>
      <c r="C39" s="4">
        <f>B39-D39</f>
        <v>1121</v>
      </c>
      <c r="D39" s="4">
        <v>20407</v>
      </c>
      <c r="E39" s="4"/>
      <c r="F39" s="4">
        <f>'1.sz.Bevételi források'!G40</f>
        <v>21531</v>
      </c>
      <c r="G39" s="4">
        <f>F39-H39</f>
        <v>1124</v>
      </c>
      <c r="H39" s="4">
        <v>20407</v>
      </c>
      <c r="I39" s="4"/>
      <c r="J39" s="67"/>
      <c r="K39" s="146" t="s">
        <v>149</v>
      </c>
      <c r="L39" s="148">
        <f>'2.szKiadás kiemelt jogcímenként'!F20</f>
        <v>0</v>
      </c>
      <c r="M39" s="148">
        <f>L39-N39</f>
        <v>0</v>
      </c>
      <c r="N39" s="148"/>
      <c r="O39" s="149"/>
      <c r="P39" s="169">
        <f>'2.szKiadás kiemelt jogcímenként'!G20</f>
        <v>0</v>
      </c>
      <c r="Q39" s="169">
        <f>P39-R39</f>
        <v>0</v>
      </c>
      <c r="R39" s="169"/>
      <c r="S39" s="149"/>
    </row>
    <row r="40" spans="1:19" ht="15" thickBot="1">
      <c r="A40" s="43" t="s">
        <v>12</v>
      </c>
      <c r="B40" s="44">
        <f aca="true" t="shared" si="16" ref="B40:I40">SUM(B27:B39)-B33-B38</f>
        <v>573908</v>
      </c>
      <c r="C40" s="44">
        <f t="shared" si="16"/>
        <v>553501</v>
      </c>
      <c r="D40" s="44">
        <f t="shared" si="16"/>
        <v>20407</v>
      </c>
      <c r="E40" s="44">
        <f t="shared" si="16"/>
        <v>0</v>
      </c>
      <c r="F40" s="44">
        <f t="shared" si="16"/>
        <v>574111</v>
      </c>
      <c r="G40" s="44">
        <f t="shared" si="16"/>
        <v>553704</v>
      </c>
      <c r="H40" s="44">
        <f t="shared" si="16"/>
        <v>20407</v>
      </c>
      <c r="I40" s="44">
        <f t="shared" si="16"/>
        <v>0</v>
      </c>
      <c r="J40" s="65"/>
      <c r="K40" s="46" t="s">
        <v>12</v>
      </c>
      <c r="L40" s="44">
        <f aca="true" t="shared" si="17" ref="L40:S40">L33+L38+L39</f>
        <v>573908</v>
      </c>
      <c r="M40" s="44">
        <f t="shared" si="17"/>
        <v>553501</v>
      </c>
      <c r="N40" s="44">
        <f t="shared" si="17"/>
        <v>20407</v>
      </c>
      <c r="O40" s="44">
        <f t="shared" si="17"/>
        <v>0</v>
      </c>
      <c r="P40" s="44">
        <f t="shared" si="17"/>
        <v>574111</v>
      </c>
      <c r="Q40" s="44">
        <f t="shared" si="17"/>
        <v>553704</v>
      </c>
      <c r="R40" s="44">
        <f t="shared" si="17"/>
        <v>20407</v>
      </c>
      <c r="S40" s="44">
        <f t="shared" si="17"/>
        <v>0</v>
      </c>
    </row>
    <row r="43" ht="14.25">
      <c r="L43" s="1"/>
    </row>
  </sheetData>
  <sheetProtection/>
  <mergeCells count="8">
    <mergeCell ref="P5:S5"/>
    <mergeCell ref="P25:S25"/>
    <mergeCell ref="B5:E5"/>
    <mergeCell ref="L5:O5"/>
    <mergeCell ref="B25:E25"/>
    <mergeCell ref="L25:O25"/>
    <mergeCell ref="F5:I5"/>
    <mergeCell ref="F25:I25"/>
  </mergeCells>
  <printOptions/>
  <pageMargins left="0.7" right="0.7" top="0.75" bottom="0.75" header="0.3" footer="0.3"/>
  <pageSetup horizontalDpi="600" verticalDpi="600" orientation="landscape" paperSize="9" scale="63" r:id="rId4"/>
  <headerFooter>
    <oddHeader>&amp;L&amp;G&amp;C.../2022 (V.19.) számú határozat
a Marcali Kistérségi Többcélú Társulás
2021. évi költségvetésének módosításáról
</oddHeader>
    <oddFooter>&amp;C&amp;P</oddFooter>
  </headerFooter>
  <colBreaks count="1" manualBreakCount="1">
    <brk id="10" max="65535" man="1"/>
  </colBreaks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35"/>
  <sheetViews>
    <sheetView view="pageBreakPreview" zoomScale="60" workbookViewId="0" topLeftCell="A1">
      <selection activeCell="G1" sqref="G1"/>
    </sheetView>
  </sheetViews>
  <sheetFormatPr defaultColWidth="9.140625" defaultRowHeight="15"/>
  <cols>
    <col min="2" max="2" width="53.7109375" style="0" customWidth="1"/>
    <col min="3" max="5" width="21.8515625" style="0" customWidth="1"/>
    <col min="6" max="6" width="16.7109375" style="0" customWidth="1"/>
    <col min="7" max="7" width="19.8515625" style="0" customWidth="1"/>
    <col min="8" max="8" width="12.7109375" style="0" customWidth="1"/>
    <col min="16" max="16" width="9.8515625" style="0" bestFit="1" customWidth="1"/>
  </cols>
  <sheetData>
    <row r="1" ht="14.25">
      <c r="A1" s="179" t="s">
        <v>186</v>
      </c>
    </row>
    <row r="2" spans="1:8" ht="15" thickBot="1">
      <c r="A2" s="2" t="s">
        <v>166</v>
      </c>
      <c r="H2" s="15" t="s">
        <v>187</v>
      </c>
    </row>
    <row r="3" spans="1:8" ht="52.5">
      <c r="A3" s="194"/>
      <c r="B3" s="192" t="s">
        <v>188</v>
      </c>
      <c r="C3" s="192" t="s">
        <v>189</v>
      </c>
      <c r="D3" s="192" t="s">
        <v>190</v>
      </c>
      <c r="E3" s="193" t="s">
        <v>191</v>
      </c>
      <c r="F3" s="192" t="s">
        <v>201</v>
      </c>
      <c r="G3" s="192" t="s">
        <v>202</v>
      </c>
      <c r="H3" s="193" t="s">
        <v>203</v>
      </c>
    </row>
    <row r="4" spans="1:8" ht="16.5" customHeight="1">
      <c r="A4" s="40" t="s">
        <v>174</v>
      </c>
      <c r="B4" s="17" t="s">
        <v>192</v>
      </c>
      <c r="C4" s="17">
        <v>7</v>
      </c>
      <c r="D4" s="17"/>
      <c r="E4" s="17">
        <v>7</v>
      </c>
      <c r="F4" s="195">
        <v>7</v>
      </c>
      <c r="G4" s="195"/>
      <c r="H4" s="196">
        <f>SUM(F4:G4)</f>
        <v>7</v>
      </c>
    </row>
    <row r="5" spans="1:8" ht="16.5" customHeight="1">
      <c r="A5" s="40" t="s">
        <v>177</v>
      </c>
      <c r="B5" s="17" t="s">
        <v>193</v>
      </c>
      <c r="C5" s="17">
        <v>32</v>
      </c>
      <c r="D5" s="17"/>
      <c r="E5" s="17">
        <v>32</v>
      </c>
      <c r="F5" s="195">
        <v>32</v>
      </c>
      <c r="G5" s="195"/>
      <c r="H5" s="196">
        <f>SUM(F5:G5)</f>
        <v>32</v>
      </c>
    </row>
    <row r="6" spans="1:8" ht="16.5" customHeight="1">
      <c r="A6" s="40" t="s">
        <v>194</v>
      </c>
      <c r="B6" s="17" t="s">
        <v>204</v>
      </c>
      <c r="C6" s="17"/>
      <c r="D6" s="17"/>
      <c r="E6" s="17"/>
      <c r="F6" s="195">
        <v>1</v>
      </c>
      <c r="G6" s="195"/>
      <c r="H6" s="196">
        <f>SUM(F6:G6)</f>
        <v>1</v>
      </c>
    </row>
    <row r="7" spans="1:8" ht="16.5" customHeight="1">
      <c r="A7" s="40" t="s">
        <v>195</v>
      </c>
      <c r="B7" s="17"/>
      <c r="C7" s="17"/>
      <c r="D7" s="17"/>
      <c r="E7" s="17"/>
      <c r="F7" s="195"/>
      <c r="G7" s="195"/>
      <c r="H7" s="196">
        <f>SUM(F7:G7)</f>
        <v>0</v>
      </c>
    </row>
    <row r="8" spans="1:8" ht="16.5" customHeight="1">
      <c r="A8" s="40" t="s">
        <v>196</v>
      </c>
      <c r="B8" s="17"/>
      <c r="C8" s="17"/>
      <c r="D8" s="17"/>
      <c r="E8" s="17"/>
      <c r="F8" s="195"/>
      <c r="G8" s="195"/>
      <c r="H8" s="196">
        <f>SUM(F8:G8)</f>
        <v>0</v>
      </c>
    </row>
    <row r="9" spans="1:8" ht="15" thickBot="1">
      <c r="A9" s="197"/>
      <c r="B9" s="46" t="s">
        <v>197</v>
      </c>
      <c r="C9" s="198">
        <f aca="true" t="shared" si="0" ref="C9:H9">SUM(C4:C8)</f>
        <v>39</v>
      </c>
      <c r="D9" s="198">
        <f t="shared" si="0"/>
        <v>0</v>
      </c>
      <c r="E9" s="198">
        <f t="shared" si="0"/>
        <v>39</v>
      </c>
      <c r="F9" s="198">
        <f t="shared" si="0"/>
        <v>40</v>
      </c>
      <c r="G9" s="198">
        <f t="shared" si="0"/>
        <v>0</v>
      </c>
      <c r="H9" s="198">
        <f t="shared" si="0"/>
        <v>40</v>
      </c>
    </row>
    <row r="10" spans="1:8" ht="25.5" customHeight="1">
      <c r="A10" s="216" t="s">
        <v>198</v>
      </c>
      <c r="B10" s="216"/>
      <c r="C10" s="216"/>
      <c r="D10" s="216"/>
      <c r="E10" s="216"/>
      <c r="F10" s="216"/>
      <c r="G10" s="216"/>
      <c r="H10" s="216"/>
    </row>
    <row r="12" ht="15" thickBot="1"/>
    <row r="13" spans="1:8" ht="52.5">
      <c r="A13" s="217" t="s">
        <v>199</v>
      </c>
      <c r="B13" s="218"/>
      <c r="C13" s="192" t="s">
        <v>189</v>
      </c>
      <c r="D13" s="192" t="s">
        <v>190</v>
      </c>
      <c r="E13" s="193" t="s">
        <v>191</v>
      </c>
      <c r="F13" s="192" t="s">
        <v>201</v>
      </c>
      <c r="G13" s="192" t="s">
        <v>202</v>
      </c>
      <c r="H13" s="193" t="s">
        <v>203</v>
      </c>
    </row>
    <row r="14" spans="1:17" ht="14.25">
      <c r="A14" s="40" t="s">
        <v>174</v>
      </c>
      <c r="B14" s="17" t="s">
        <v>192</v>
      </c>
      <c r="C14" s="17">
        <v>44</v>
      </c>
      <c r="D14" s="17"/>
      <c r="E14" s="17">
        <v>44</v>
      </c>
      <c r="F14" s="195">
        <v>44</v>
      </c>
      <c r="G14" s="195"/>
      <c r="H14" s="196">
        <f>SUM(F14:G14)</f>
        <v>44</v>
      </c>
      <c r="J14" s="1"/>
      <c r="K14" s="1"/>
      <c r="L14" s="1"/>
      <c r="P14" s="1"/>
      <c r="Q14" s="1"/>
    </row>
    <row r="15" spans="1:12" ht="14.25">
      <c r="A15" s="40" t="s">
        <v>177</v>
      </c>
      <c r="B15" s="17" t="s">
        <v>193</v>
      </c>
      <c r="C15" s="17">
        <v>39</v>
      </c>
      <c r="D15" s="17"/>
      <c r="E15" s="17">
        <v>39</v>
      </c>
      <c r="F15" s="195">
        <v>39</v>
      </c>
      <c r="G15" s="195"/>
      <c r="H15" s="196">
        <f>SUM(F15:G15)</f>
        <v>39</v>
      </c>
      <c r="J15" s="1"/>
      <c r="K15" s="1"/>
      <c r="L15" s="1"/>
    </row>
    <row r="16" spans="1:12" ht="26.25">
      <c r="A16" s="40" t="s">
        <v>194</v>
      </c>
      <c r="B16" s="17" t="s">
        <v>204</v>
      </c>
      <c r="C16" s="17"/>
      <c r="D16" s="17"/>
      <c r="E16" s="17"/>
      <c r="F16" s="195">
        <v>15</v>
      </c>
      <c r="G16" s="195"/>
      <c r="H16" s="196">
        <f>SUM(F16:G16)</f>
        <v>15</v>
      </c>
      <c r="J16" s="1"/>
      <c r="K16" s="1"/>
      <c r="L16" s="1"/>
    </row>
    <row r="17" spans="1:12" ht="14.25">
      <c r="A17" s="40" t="s">
        <v>195</v>
      </c>
      <c r="B17" s="17"/>
      <c r="C17" s="17"/>
      <c r="D17" s="17"/>
      <c r="E17" s="17"/>
      <c r="F17" s="195"/>
      <c r="G17" s="195"/>
      <c r="H17" s="196">
        <f>SUM(F17:G17)</f>
        <v>0</v>
      </c>
      <c r="J17" s="1"/>
      <c r="K17" s="1"/>
      <c r="L17" s="1"/>
    </row>
    <row r="18" spans="1:12" ht="14.25">
      <c r="A18" s="40" t="s">
        <v>196</v>
      </c>
      <c r="B18" s="17"/>
      <c r="C18" s="17"/>
      <c r="D18" s="17"/>
      <c r="E18" s="17"/>
      <c r="F18" s="195"/>
      <c r="G18" s="195"/>
      <c r="H18" s="196">
        <f>SUM(F18:G18)</f>
        <v>0</v>
      </c>
      <c r="J18" s="1"/>
      <c r="K18" s="1"/>
      <c r="L18" s="1"/>
    </row>
    <row r="19" spans="1:8" ht="15" thickBot="1">
      <c r="A19" s="197"/>
      <c r="B19" s="46" t="s">
        <v>197</v>
      </c>
      <c r="C19" s="198">
        <f aca="true" t="shared" si="1" ref="C19:H19">SUM(C14:C18)</f>
        <v>83</v>
      </c>
      <c r="D19" s="198">
        <f t="shared" si="1"/>
        <v>0</v>
      </c>
      <c r="E19" s="198">
        <f t="shared" si="1"/>
        <v>83</v>
      </c>
      <c r="F19" s="198">
        <f t="shared" si="1"/>
        <v>98</v>
      </c>
      <c r="G19" s="198">
        <f t="shared" si="1"/>
        <v>0</v>
      </c>
      <c r="H19" s="198">
        <f t="shared" si="1"/>
        <v>98</v>
      </c>
    </row>
    <row r="22" spans="1:8" ht="15" thickBot="1">
      <c r="A22" s="2" t="s">
        <v>200</v>
      </c>
      <c r="H22" s="15" t="s">
        <v>187</v>
      </c>
    </row>
    <row r="23" spans="1:8" ht="52.5">
      <c r="A23" s="194"/>
      <c r="B23" s="192" t="s">
        <v>188</v>
      </c>
      <c r="C23" s="192" t="s">
        <v>189</v>
      </c>
      <c r="D23" s="192" t="s">
        <v>190</v>
      </c>
      <c r="E23" s="193" t="s">
        <v>191</v>
      </c>
      <c r="F23" s="192" t="s">
        <v>201</v>
      </c>
      <c r="G23" s="192" t="s">
        <v>202</v>
      </c>
      <c r="H23" s="193" t="s">
        <v>203</v>
      </c>
    </row>
    <row r="24" spans="1:8" ht="14.25">
      <c r="A24" s="40"/>
      <c r="B24" s="17"/>
      <c r="C24" s="17"/>
      <c r="D24" s="17"/>
      <c r="E24" s="17"/>
      <c r="F24" s="195"/>
      <c r="G24" s="195"/>
      <c r="H24" s="196"/>
    </row>
    <row r="25" spans="1:8" ht="14.25">
      <c r="A25" s="40"/>
      <c r="B25" s="17"/>
      <c r="C25" s="17"/>
      <c r="D25" s="17"/>
      <c r="E25" s="17"/>
      <c r="F25" s="195"/>
      <c r="G25" s="195"/>
      <c r="H25" s="196"/>
    </row>
    <row r="26" spans="1:8" ht="15" thickBot="1">
      <c r="A26" s="197"/>
      <c r="B26" s="46" t="s">
        <v>197</v>
      </c>
      <c r="C26" s="46"/>
      <c r="D26" s="46"/>
      <c r="E26" s="46"/>
      <c r="F26" s="198">
        <f>SUM(F24:F25)</f>
        <v>0</v>
      </c>
      <c r="G26" s="198">
        <f>SUM(G24:G25)</f>
        <v>0</v>
      </c>
      <c r="H26" s="198">
        <f>SUM(H24:H25)</f>
        <v>0</v>
      </c>
    </row>
    <row r="27" spans="1:8" ht="14.25">
      <c r="A27" s="216" t="s">
        <v>198</v>
      </c>
      <c r="B27" s="216"/>
      <c r="C27" s="216"/>
      <c r="D27" s="216"/>
      <c r="E27" s="216"/>
      <c r="F27" s="216"/>
      <c r="G27" s="216"/>
      <c r="H27" s="216"/>
    </row>
    <row r="30" spans="1:8" ht="15" thickBot="1">
      <c r="A30" s="2" t="s">
        <v>181</v>
      </c>
      <c r="H30" s="15" t="s">
        <v>187</v>
      </c>
    </row>
    <row r="31" spans="1:8" ht="52.5">
      <c r="A31" s="194"/>
      <c r="B31" s="192" t="s">
        <v>188</v>
      </c>
      <c r="C31" s="192" t="s">
        <v>189</v>
      </c>
      <c r="D31" s="192" t="s">
        <v>190</v>
      </c>
      <c r="E31" s="193" t="s">
        <v>191</v>
      </c>
      <c r="F31" s="192" t="s">
        <v>201</v>
      </c>
      <c r="G31" s="192" t="s">
        <v>202</v>
      </c>
      <c r="H31" s="193" t="s">
        <v>203</v>
      </c>
    </row>
    <row r="32" spans="1:8" ht="14.25">
      <c r="A32" s="40"/>
      <c r="B32" s="17"/>
      <c r="C32" s="17"/>
      <c r="D32" s="17"/>
      <c r="E32" s="17"/>
      <c r="F32" s="195"/>
      <c r="G32" s="195"/>
      <c r="H32" s="196"/>
    </row>
    <row r="33" spans="1:8" ht="14.25">
      <c r="A33" s="40"/>
      <c r="B33" s="17"/>
      <c r="C33" s="17"/>
      <c r="D33" s="17"/>
      <c r="E33" s="17"/>
      <c r="F33" s="195"/>
      <c r="G33" s="195"/>
      <c r="H33" s="196"/>
    </row>
    <row r="34" spans="1:8" ht="15" thickBot="1">
      <c r="A34" s="197"/>
      <c r="B34" s="46" t="s">
        <v>197</v>
      </c>
      <c r="C34" s="46"/>
      <c r="D34" s="46"/>
      <c r="E34" s="46"/>
      <c r="F34" s="198">
        <f>SUM(F32:F33)</f>
        <v>0</v>
      </c>
      <c r="G34" s="198">
        <f>SUM(G32:G33)</f>
        <v>0</v>
      </c>
      <c r="H34" s="198">
        <f>SUM(H32:H33)</f>
        <v>0</v>
      </c>
    </row>
    <row r="35" spans="1:8" ht="14.25">
      <c r="A35" s="216" t="s">
        <v>198</v>
      </c>
      <c r="B35" s="216"/>
      <c r="C35" s="216"/>
      <c r="D35" s="216"/>
      <c r="E35" s="216"/>
      <c r="F35" s="216"/>
      <c r="G35" s="216"/>
      <c r="H35" s="216"/>
    </row>
  </sheetData>
  <sheetProtection/>
  <mergeCells count="4">
    <mergeCell ref="A10:H10"/>
    <mergeCell ref="A13:B13"/>
    <mergeCell ref="A27:H27"/>
    <mergeCell ref="A35:H35"/>
  </mergeCells>
  <printOptions/>
  <pageMargins left="0.7" right="0.7" top="0.75" bottom="0.75" header="0.3" footer="0.3"/>
  <pageSetup horizontalDpi="600" verticalDpi="600" orientation="landscape" paperSize="9" scale="64" r:id="rId2"/>
  <headerFooter>
    <oddHeader>&amp;L&amp;G&amp;C.../2022 (V.19.) számú határozat
a Marcali Kistérségi Többcélú Társulás
2021. évi költségvetésének módosításáról
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2018-02-06T10:23:12Z</cp:lastPrinted>
  <dcterms:created xsi:type="dcterms:W3CDTF">2010-02-04T18:23:25Z</dcterms:created>
  <dcterms:modified xsi:type="dcterms:W3CDTF">2022-05-16T08:36:09Z</dcterms:modified>
  <cp:category/>
  <cp:version/>
  <cp:contentType/>
  <cp:contentStatus/>
</cp:coreProperties>
</file>