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72" windowWidth="19152" windowHeight="7452" activeTab="1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 sz. felújítási ei" sheetId="5" r:id="rId5"/>
    <sheet name="5.sz.beruházási kiadások" sheetId="6" r:id="rId6"/>
    <sheet name="6a. sz. Fizetendő hozzájárulás" sheetId="7" r:id="rId7"/>
    <sheet name="6b. sz. Településeknek átadott" sheetId="8" r:id="rId8"/>
    <sheet name="7. sz. Likviditási terv" sheetId="9" r:id="rId9"/>
    <sheet name="8.sz. Társulás ktgv. feladaton" sheetId="10" r:id="rId10"/>
    <sheet name="9. Intézményi költségvetések" sheetId="11" r:id="rId11"/>
    <sheet name="10.Létszám e. i." sheetId="12" r:id="rId12"/>
    <sheet name="11. Közfoglalk. létszám ei" sheetId="13" r:id="rId13"/>
    <sheet name="12.EU projektek " sheetId="14" r:id="rId14"/>
    <sheet name="13. melléklet" sheetId="15" r:id="rId15"/>
  </sheets>
  <externalReferences>
    <externalReference r:id="rId18"/>
    <externalReference r:id="rId19"/>
  </externalReferences>
  <definedNames>
    <definedName name="gg">'[1]kod'!$BT$34:$BT$3184</definedName>
    <definedName name="kk">'[1]kod'!$BT$34:$BT$3184</definedName>
    <definedName name="_xlnm.Print_Area" localSheetId="0">'1.sz.Bevételi források'!$A$1:$E$50</definedName>
    <definedName name="_xlnm.Print_Area" localSheetId="8">'7. sz. Likviditási terv'!$A$1:$N$61</definedName>
    <definedName name="onev">'[2]kod'!$BT$34:$BT$3184</definedName>
  </definedNames>
  <calcPr fullCalcOnLoad="1"/>
</workbook>
</file>

<file path=xl/comments11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<sst xmlns="http://schemas.openxmlformats.org/spreadsheetml/2006/main" count="764" uniqueCount="291">
  <si>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</si>
  <si>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</si>
  <si>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</si>
  <si>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</si>
  <si>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</si>
  <si>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</si>
  <si>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</si>
  <si>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</si>
  <si>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</si>
  <si>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</si>
  <si>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</si>
  <si>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</si>
  <si>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1.</t>
  </si>
  <si>
    <t>2.</t>
  </si>
  <si>
    <t>3.</t>
  </si>
  <si>
    <t>4.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</si>
  <si>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</si>
  <si>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</si>
  <si>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</si>
  <si>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</si>
  <si>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</si>
  <si>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S</t>
  </si>
  <si>
    <t>F e l a d a t</t>
  </si>
  <si>
    <t>Forrás megnevezése</t>
  </si>
  <si>
    <t>sz.</t>
  </si>
  <si>
    <t xml:space="preserve">            Összesen:</t>
  </si>
  <si>
    <t xml:space="preserve">I n t é z m é n y </t>
  </si>
  <si>
    <t xml:space="preserve">      Összesen:</t>
  </si>
  <si>
    <t>S. sz.</t>
  </si>
  <si>
    <t>egész évre vetítve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</si>
  <si>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</si>
  <si>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</si>
  <si>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</si>
  <si>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</si>
  <si>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</si>
  <si>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</si>
  <si>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</si>
  <si>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</si>
  <si>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</si>
  <si>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</si>
  <si>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</si>
  <si>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</si>
  <si>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</si>
  <si>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</si>
  <si>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</si>
  <si>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</si>
  <si>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</si>
  <si>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</si>
  <si>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</si>
  <si>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</si>
  <si>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</si>
  <si>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</si>
  <si>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</si>
  <si>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</si>
  <si>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</si>
  <si>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</si>
  <si>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</si>
  <si>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</si>
  <si>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4. számú melléklet: Felújítási előirányzat célonként</t>
  </si>
  <si>
    <t>5. sz. melléklet: Felhalmozási kiadások programonként</t>
  </si>
  <si>
    <t>fő</t>
  </si>
  <si>
    <t>Program neve</t>
  </si>
  <si>
    <t>Megnevezés</t>
  </si>
  <si>
    <t>Belső ellenőrzés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</si>
  <si>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</si>
  <si>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</si>
  <si>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</si>
  <si>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</si>
  <si>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</si>
  <si>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</si>
  <si>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</si>
  <si>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</si>
  <si>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</si>
  <si>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</si>
  <si>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</si>
  <si>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</si>
  <si>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</si>
  <si>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</si>
  <si>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</si>
  <si>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</si>
  <si>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</si>
  <si>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</si>
  <si>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</si>
  <si>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</si>
  <si>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</si>
  <si>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</si>
  <si>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</si>
  <si>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</si>
  <si>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</si>
  <si>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</si>
  <si>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</si>
  <si>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</si>
  <si>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</si>
  <si>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</si>
  <si>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</si>
  <si>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</si>
  <si>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</si>
  <si>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</si>
  <si>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</si>
  <si>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</si>
  <si>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</si>
  <si>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</si>
  <si>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</si>
  <si>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</si>
  <si>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</si>
  <si>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</si>
  <si>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</si>
  <si>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</si>
  <si>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</si>
  <si>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</si>
  <si>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</si>
  <si>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</si>
  <si>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</si>
  <si>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</si>
  <si>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</si>
  <si>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</si>
  <si>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</si>
  <si>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</si>
  <si>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Kiadások mindösszesen:</t>
  </si>
  <si>
    <t>Egyenleg:</t>
  </si>
  <si>
    <t>Tényleges létszámok időpont meghatározással</t>
  </si>
  <si>
    <t>Ellátottak pénzbeli juttatása</t>
  </si>
  <si>
    <t>Orvosi ügyelet</t>
  </si>
  <si>
    <t>Házi segítségnyújtás</t>
  </si>
  <si>
    <t>Településnév</t>
  </si>
  <si>
    <t>Függő bevételek összesen:</t>
  </si>
  <si>
    <t>Függő kiadások összesen:</t>
  </si>
  <si>
    <t>5.</t>
  </si>
  <si>
    <t>Felhalmozási kiadások összesen:</t>
  </si>
  <si>
    <t>Felhalmozási költségvetés hiánya:</t>
  </si>
  <si>
    <t>Felhalmozási költségvetés többlete:</t>
  </si>
  <si>
    <t>Közfoglalkoztatási programok</t>
  </si>
  <si>
    <t>Marcali Kistérségi Többcélú Társulás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</si>
  <si>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</si>
  <si>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</si>
  <si>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</si>
  <si>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</si>
  <si>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</si>
  <si>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</si>
  <si>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</si>
  <si>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</si>
  <si>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</si>
  <si>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</si>
  <si>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</si>
  <si>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</si>
  <si>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</si>
  <si>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</si>
  <si>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</si>
  <si>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</si>
  <si>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</si>
  <si>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</si>
  <si>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>SZESZK</t>
  </si>
  <si>
    <t>6.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</si>
  <si>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</si>
  <si>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</si>
  <si>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</si>
  <si>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Tárgyév</t>
  </si>
  <si>
    <t xml:space="preserve">Saját bevétel a tárgyévet követő </t>
  </si>
  <si>
    <t>és az azt követő években</t>
  </si>
  <si>
    <t>Helyi adók</t>
  </si>
  <si>
    <t>Osztalékok, koncessziós díjak</t>
  </si>
  <si>
    <t xml:space="preserve">Díjak, pótlékok, bírságok 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</si>
  <si>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</si>
  <si>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</si>
  <si>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</si>
  <si>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</si>
  <si>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</t>
  </si>
  <si>
    <t>e FT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</si>
  <si>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</si>
  <si>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</si>
  <si>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</si>
  <si>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</si>
  <si>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</si>
  <si>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</si>
  <si>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</si>
  <si>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</si>
  <si>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</si>
  <si>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</si>
  <si>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</si>
  <si>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</si>
  <si>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</si>
  <si>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</si>
  <si>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</si>
  <si>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</si>
  <si>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</si>
  <si>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</si>
  <si>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</si>
  <si>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</si>
  <si>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</si>
  <si>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</si>
  <si>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</si>
  <si>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</si>
  <si>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</si>
  <si>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</si>
  <si>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</si>
  <si>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</si>
  <si>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</si>
  <si>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</si>
  <si>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</si>
  <si>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</si>
  <si>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</si>
  <si>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7. melléklet: Likviditási terv</t>
  </si>
  <si>
    <t>8. melléklet: Többcélú Kistérségi Társulás költségvetése feladatonként</t>
  </si>
  <si>
    <t>Általános igazgatás</t>
  </si>
  <si>
    <t>10. melléklet: Létszám előirányzat</t>
  </si>
  <si>
    <t>12. melléklet: Európai Unió által támogatott projektek</t>
  </si>
  <si>
    <t>13. melléklet: Saját bevétel a 353/2011 (XII.30.) Kormány rendelet alapján</t>
  </si>
  <si>
    <t>Bruttó költség /e Ft eredeti előirányzat</t>
  </si>
  <si>
    <t>Saját forrás /e Ft eredeti előirányzat</t>
  </si>
  <si>
    <t>Külső forrás /e Ft eredeti előirányzat</t>
  </si>
  <si>
    <t>Teljes munkaidő eredeti előirányzat</t>
  </si>
  <si>
    <t>Rész munkaidő eredeti előirányzat</t>
  </si>
  <si>
    <t>Létszám összesen eredeti előirányzat</t>
  </si>
  <si>
    <t>Részmunkaidő eredeti előirányzat</t>
  </si>
  <si>
    <t>9. melléklet: intézmények költségvetése kiemelt előirányzatonként</t>
  </si>
  <si>
    <t>Intézmény- finanszírozás Szeszk</t>
  </si>
  <si>
    <t>Hatósági Igazgatás</t>
  </si>
  <si>
    <t>Óvodai nevelés</t>
  </si>
  <si>
    <t>Marcali Óvodai Központ</t>
  </si>
  <si>
    <t>SZESZK egyéb feladatok</t>
  </si>
  <si>
    <t>Óvoda összesen</t>
  </si>
  <si>
    <t>Telephely, működési engedély, telekalakítás</t>
  </si>
  <si>
    <t>Önként vállalt feladat</t>
  </si>
  <si>
    <t>Kötelező feladat</t>
  </si>
  <si>
    <t>Közfoglalkoztatás önrész</t>
  </si>
  <si>
    <t>Állam- igazgatási feladat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</si>
  <si>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</si>
  <si>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</si>
  <si>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</si>
  <si>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</si>
  <si>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</si>
  <si>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</si>
  <si>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</si>
  <si>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</si>
  <si>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</si>
  <si>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Család és Gyermekjóléti Központ</t>
  </si>
  <si>
    <t>Marcali Szociális és Egészségügyi Központ</t>
  </si>
  <si>
    <t>Marcali Szociális és Egészségügyi Szolgáltató Központ</t>
  </si>
  <si>
    <t>Marcali Szociális és Egészségügyi Szolgáltató Központ költségvetése kiemelt előirányzatonként</t>
  </si>
  <si>
    <t>Marcali Óvodai Központ költségvetése kiemelt előirányzatonként</t>
  </si>
  <si>
    <t>Fogászat</t>
  </si>
  <si>
    <t>Intézmény- finanszírozás Óvodai Központ</t>
  </si>
  <si>
    <t>Segesd</t>
  </si>
  <si>
    <t>Zalakomár</t>
  </si>
  <si>
    <t>Céltartalék</t>
  </si>
  <si>
    <t>Óvodai normatíva átadás, bérkompenzáció</t>
  </si>
  <si>
    <t>Vagyonbiztosítás</t>
  </si>
  <si>
    <t>6. Belföldi finanszírozás kiadásai</t>
  </si>
  <si>
    <t xml:space="preserve">       6.1 Hitel, kölcsöntörlesztés államháztartáson                                                                                                       kívülre</t>
  </si>
  <si>
    <t>11. melléklet: Közfoglalkoztatotti létszámok intézményenként</t>
  </si>
  <si>
    <t>Társulás költségvetése</t>
  </si>
  <si>
    <t>Belső ellenőrzés 2020. évi hátralék</t>
  </si>
  <si>
    <t>SZESZK feladatainak túlfizetése/normatíva elszámolás</t>
  </si>
  <si>
    <t>Óvoda feladatainak túlfizetése/normatíva elszámolás</t>
  </si>
  <si>
    <t>Konyhai feladatellátás túlfizetése/normatíva elszámolás</t>
  </si>
  <si>
    <t>Vagyonbiztosítás túlfizetése</t>
  </si>
  <si>
    <t>Hatósági igzagatási feladat ellátásért átadott pénzeszköz</t>
  </si>
  <si>
    <t>Többcélú Kistérségi Társulás                 2021. évi eredeti előirányzat</t>
  </si>
  <si>
    <t>Idősek Otthona elektromos hálózat felújítás</t>
  </si>
  <si>
    <t>2021. évi előirányzat</t>
  </si>
  <si>
    <t>6b. melléklet: Településeknek átadott pénzeszközök</t>
  </si>
  <si>
    <t>6a. melléklet: Települések által fizetendő hozzájárulás</t>
  </si>
  <si>
    <t>Orvosi ügyelet 2021. évi hátralék</t>
  </si>
  <si>
    <t>2021. évi hátralék</t>
  </si>
  <si>
    <t>SZESZK ágazati pótlék, bérkompenzáció, 2022. évi normatíva</t>
  </si>
  <si>
    <t>Szeszk 2021. évi hátralék</t>
  </si>
  <si>
    <t>2022. évi előirányzat</t>
  </si>
  <si>
    <t>Óvodai nevelés 2021. évi hátralék</t>
  </si>
  <si>
    <t>Vagyonbiztosítás 2021. évi hátralék</t>
  </si>
  <si>
    <t>START 2021. évi szociális 2022.01.01- 2022.02.28</t>
  </si>
  <si>
    <t>START 2022. évi szociális 2022.03.01- 2022.12.31.</t>
  </si>
  <si>
    <t>Marcali Szociális és Egészségügyi Szolgáltató Központ 2022. évi eredeti előirányzat</t>
  </si>
  <si>
    <t>Marcali Óvodai Központ 2022. évi eredeti előirányzat</t>
  </si>
  <si>
    <t>Összesen 2022. évi eredeti előirányzat</t>
  </si>
  <si>
    <t>Orvosi ügyelet Kórház bérleti díj</t>
  </si>
  <si>
    <t>2022. évi eredeti előirányzat</t>
  </si>
  <si>
    <t>Szőnyeg</t>
  </si>
  <si>
    <t>Csoportszobai bútork Balatonmáriafürdő</t>
  </si>
  <si>
    <t>Informatikai eszközök Balatonmáriafürdő</t>
  </si>
  <si>
    <t>Linoleum csere</t>
  </si>
  <si>
    <t>Hűtőszekrény</t>
  </si>
  <si>
    <t>Csoportszobai és konyhai bútorok</t>
  </si>
  <si>
    <t>Karbantartási, takarítási, adminisztrációs eszközök</t>
  </si>
  <si>
    <t>7.</t>
  </si>
  <si>
    <t>8.</t>
  </si>
  <si>
    <t xml:space="preserve">Informatikai eszközök </t>
  </si>
  <si>
    <t>Hűtőszekrény, konyhai eszközök</t>
  </si>
  <si>
    <t>Bölcsődei játékbeszerzés</t>
  </si>
  <si>
    <t>Dózsa György u. 7. szám alatti ingatlan belső felújítás, fűtés leválasztás</t>
  </si>
  <si>
    <t>Irodai bútorok, informatikai eszközök beszerzése</t>
  </si>
  <si>
    <t>Hatósági Igazgatás 2021. évi hátralék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</si>
</sst>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/>
    </xf>
    <xf numFmtId="3" fontId="53" fillId="0" borderId="11" xfId="0" applyNumberFormat="1" applyFont="1" applyBorder="1" applyAlignment="1">
      <alignment/>
    </xf>
    <xf numFmtId="3" fontId="53" fillId="0" borderId="12" xfId="0" applyNumberFormat="1" applyFont="1" applyBorder="1" applyAlignment="1">
      <alignment/>
    </xf>
    <xf numFmtId="0" fontId="54" fillId="0" borderId="10" xfId="0" applyFont="1" applyBorder="1" applyAlignment="1">
      <alignment horizontal="justify"/>
    </xf>
    <xf numFmtId="3" fontId="54" fillId="0" borderId="11" xfId="0" applyNumberFormat="1" applyFont="1" applyBorder="1" applyAlignment="1">
      <alignment/>
    </xf>
    <xf numFmtId="3" fontId="53" fillId="33" borderId="11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5" fillId="0" borderId="0" xfId="0" applyFont="1" applyAlignment="1">
      <alignment horizontal="right"/>
    </xf>
    <xf numFmtId="0" fontId="56" fillId="33" borderId="10" xfId="0" applyFont="1" applyFill="1" applyBorder="1" applyAlignment="1">
      <alignment horizontal="justify"/>
    </xf>
    <xf numFmtId="3" fontId="56" fillId="33" borderId="11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justify"/>
    </xf>
    <xf numFmtId="3" fontId="56" fillId="34" borderId="11" xfId="0" applyNumberFormat="1" applyFont="1" applyFill="1" applyBorder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3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3" fillId="0" borderId="13" xfId="0" applyNumberFormat="1" applyFont="1" applyBorder="1" applyAlignment="1">
      <alignment/>
    </xf>
    <xf numFmtId="0" fontId="56" fillId="33" borderId="14" xfId="0" applyFont="1" applyFill="1" applyBorder="1" applyAlignment="1">
      <alignment horizontal="justify"/>
    </xf>
    <xf numFmtId="3" fontId="56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3" fillId="35" borderId="16" xfId="0" applyNumberFormat="1" applyFont="1" applyFill="1" applyBorder="1" applyAlignment="1">
      <alignment/>
    </xf>
    <xf numFmtId="3" fontId="53" fillId="35" borderId="17" xfId="0" applyNumberFormat="1" applyFont="1" applyFill="1" applyBorder="1" applyAlignment="1">
      <alignment/>
    </xf>
    <xf numFmtId="3" fontId="53" fillId="35" borderId="18" xfId="0" applyNumberFormat="1" applyFont="1" applyFill="1" applyBorder="1" applyAlignment="1">
      <alignment/>
    </xf>
    <xf numFmtId="3" fontId="53" fillId="35" borderId="19" xfId="0" applyNumberFormat="1" applyFont="1" applyFill="1" applyBorder="1" applyAlignment="1">
      <alignment/>
    </xf>
    <xf numFmtId="3" fontId="54" fillId="0" borderId="10" xfId="0" applyNumberFormat="1" applyFont="1" applyBorder="1" applyAlignment="1">
      <alignment horizontal="justify"/>
    </xf>
    <xf numFmtId="3" fontId="53" fillId="0" borderId="10" xfId="0" applyNumberFormat="1" applyFont="1" applyBorder="1" applyAlignment="1">
      <alignment horizontal="justify"/>
    </xf>
    <xf numFmtId="3" fontId="5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6" fillId="35" borderId="18" xfId="0" applyNumberFormat="1" applyFont="1" applyFill="1" applyBorder="1" applyAlignment="1">
      <alignment/>
    </xf>
    <xf numFmtId="3" fontId="56" fillId="35" borderId="19" xfId="0" applyNumberFormat="1" applyFont="1" applyFill="1" applyBorder="1" applyAlignment="1">
      <alignment/>
    </xf>
    <xf numFmtId="3" fontId="53" fillId="33" borderId="15" xfId="0" applyNumberFormat="1" applyFont="1" applyFill="1" applyBorder="1" applyAlignment="1">
      <alignment/>
    </xf>
    <xf numFmtId="3" fontId="56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53" fillId="36" borderId="14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/>
    </xf>
    <xf numFmtId="3" fontId="56" fillId="35" borderId="16" xfId="0" applyNumberFormat="1" applyFont="1" applyFill="1" applyBorder="1" applyAlignment="1">
      <alignment/>
    </xf>
    <xf numFmtId="3" fontId="56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/>
    </xf>
    <xf numFmtId="3" fontId="56" fillId="35" borderId="11" xfId="0" applyNumberFormat="1" applyFont="1" applyFill="1" applyBorder="1" applyAlignment="1">
      <alignment/>
    </xf>
    <xf numFmtId="3" fontId="56" fillId="35" borderId="12" xfId="0" applyNumberFormat="1" applyFont="1" applyFill="1" applyBorder="1" applyAlignment="1">
      <alignment/>
    </xf>
    <xf numFmtId="3" fontId="56" fillId="35" borderId="10" xfId="0" applyNumberFormat="1" applyFont="1" applyFill="1" applyBorder="1" applyAlignment="1">
      <alignment/>
    </xf>
    <xf numFmtId="3" fontId="5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4" fillId="35" borderId="20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justify"/>
    </xf>
    <xf numFmtId="3" fontId="53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justify"/>
    </xf>
    <xf numFmtId="3" fontId="5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56" fillId="35" borderId="16" xfId="0" applyFont="1" applyFill="1" applyBorder="1" applyAlignment="1">
      <alignment/>
    </xf>
    <xf numFmtId="0" fontId="56" fillId="35" borderId="15" xfId="0" applyFont="1" applyFill="1" applyBorder="1" applyAlignment="1">
      <alignment/>
    </xf>
    <xf numFmtId="0" fontId="53" fillId="35" borderId="11" xfId="0" applyFont="1" applyFill="1" applyBorder="1" applyAlignment="1">
      <alignment/>
    </xf>
    <xf numFmtId="0" fontId="0" fillId="0" borderId="10" xfId="0" applyBorder="1" applyAlignment="1">
      <alignment/>
    </xf>
    <xf numFmtId="3" fontId="49" fillId="33" borderId="11" xfId="0" applyNumberFormat="1" applyFont="1" applyFill="1" applyBorder="1" applyAlignment="1">
      <alignment/>
    </xf>
    <xf numFmtId="3" fontId="49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9" fillId="0" borderId="12" xfId="0" applyNumberFormat="1" applyFont="1" applyBorder="1" applyAlignment="1">
      <alignment/>
    </xf>
    <xf numFmtId="3" fontId="55" fillId="0" borderId="11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3" fontId="49" fillId="34" borderId="11" xfId="0" applyNumberFormat="1" applyFont="1" applyFill="1" applyBorder="1" applyAlignment="1">
      <alignment/>
    </xf>
    <xf numFmtId="3" fontId="49" fillId="34" borderId="12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3" fontId="49" fillId="35" borderId="11" xfId="0" applyNumberFormat="1" applyFont="1" applyFill="1" applyBorder="1" applyAlignment="1">
      <alignment/>
    </xf>
    <xf numFmtId="3" fontId="49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9" fillId="36" borderId="16" xfId="0" applyNumberFormat="1" applyFont="1" applyFill="1" applyBorder="1" applyAlignment="1">
      <alignment/>
    </xf>
    <xf numFmtId="3" fontId="49" fillId="36" borderId="21" xfId="0" applyNumberFormat="1" applyFont="1" applyFill="1" applyBorder="1" applyAlignment="1">
      <alignment/>
    </xf>
    <xf numFmtId="3" fontId="53" fillId="0" borderId="11" xfId="0" applyNumberFormat="1" applyFont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3" fontId="56" fillId="33" borderId="11" xfId="0" applyNumberFormat="1" applyFont="1" applyFill="1" applyBorder="1" applyAlignment="1">
      <alignment horizontal="right"/>
    </xf>
    <xf numFmtId="3" fontId="56" fillId="34" borderId="11" xfId="0" applyNumberFormat="1" applyFont="1" applyFill="1" applyBorder="1" applyAlignment="1">
      <alignment horizontal="right"/>
    </xf>
    <xf numFmtId="3" fontId="53" fillId="0" borderId="25" xfId="0" applyNumberFormat="1" applyFont="1" applyBorder="1" applyAlignment="1">
      <alignment horizontal="right"/>
    </xf>
    <xf numFmtId="3" fontId="53" fillId="0" borderId="26" xfId="0" applyNumberFormat="1" applyFont="1" applyBorder="1" applyAlignment="1">
      <alignment/>
    </xf>
    <xf numFmtId="3" fontId="56" fillId="33" borderId="26" xfId="0" applyNumberFormat="1" applyFont="1" applyFill="1" applyBorder="1" applyAlignment="1">
      <alignment/>
    </xf>
    <xf numFmtId="3" fontId="56" fillId="35" borderId="27" xfId="0" applyNumberFormat="1" applyFont="1" applyFill="1" applyBorder="1" applyAlignment="1">
      <alignment/>
    </xf>
    <xf numFmtId="3" fontId="56" fillId="36" borderId="24" xfId="0" applyNumberFormat="1" applyFont="1" applyFill="1" applyBorder="1" applyAlignment="1">
      <alignment horizontal="center" vertical="center" wrapText="1"/>
    </xf>
    <xf numFmtId="3" fontId="56" fillId="36" borderId="12" xfId="0" applyNumberFormat="1" applyFont="1" applyFill="1" applyBorder="1" applyAlignment="1">
      <alignment horizontal="center"/>
    </xf>
    <xf numFmtId="3" fontId="56" fillId="0" borderId="12" xfId="0" applyNumberFormat="1" applyFont="1" applyBorder="1" applyAlignment="1">
      <alignment/>
    </xf>
    <xf numFmtId="3" fontId="53" fillId="35" borderId="20" xfId="0" applyNumberFormat="1" applyFont="1" applyFill="1" applyBorder="1" applyAlignment="1">
      <alignment/>
    </xf>
    <xf numFmtId="0" fontId="53" fillId="36" borderId="28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/>
    </xf>
    <xf numFmtId="3" fontId="54" fillId="0" borderId="10" xfId="0" applyNumberFormat="1" applyFont="1" applyBorder="1" applyAlignment="1">
      <alignment/>
    </xf>
    <xf numFmtId="3" fontId="56" fillId="34" borderId="10" xfId="0" applyNumberFormat="1" applyFont="1" applyFill="1" applyBorder="1" applyAlignment="1">
      <alignment/>
    </xf>
    <xf numFmtId="0" fontId="56" fillId="35" borderId="29" xfId="0" applyFont="1" applyFill="1" applyBorder="1" applyAlignment="1">
      <alignment/>
    </xf>
    <xf numFmtId="3" fontId="56" fillId="35" borderId="30" xfId="0" applyNumberFormat="1" applyFont="1" applyFill="1" applyBorder="1" applyAlignment="1">
      <alignment horizontal="right"/>
    </xf>
    <xf numFmtId="3" fontId="56" fillId="35" borderId="30" xfId="0" applyNumberFormat="1" applyFont="1" applyFill="1" applyBorder="1" applyAlignment="1">
      <alignment/>
    </xf>
    <xf numFmtId="3" fontId="56" fillId="35" borderId="29" xfId="0" applyNumberFormat="1" applyFont="1" applyFill="1" applyBorder="1" applyAlignment="1">
      <alignment/>
    </xf>
    <xf numFmtId="0" fontId="56" fillId="35" borderId="31" xfId="0" applyFont="1" applyFill="1" applyBorder="1" applyAlignment="1">
      <alignment/>
    </xf>
    <xf numFmtId="3" fontId="56" fillId="35" borderId="32" xfId="0" applyNumberFormat="1" applyFont="1" applyFill="1" applyBorder="1" applyAlignment="1">
      <alignment horizontal="right"/>
    </xf>
    <xf numFmtId="3" fontId="56" fillId="35" borderId="32" xfId="0" applyNumberFormat="1" applyFont="1" applyFill="1" applyBorder="1" applyAlignment="1">
      <alignment/>
    </xf>
    <xf numFmtId="0" fontId="5" fillId="35" borderId="31" xfId="0" applyFont="1" applyFill="1" applyBorder="1" applyAlignment="1">
      <alignment vertical="top" wrapText="1"/>
    </xf>
    <xf numFmtId="0" fontId="56" fillId="36" borderId="14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56" fillId="34" borderId="10" xfId="0" applyFont="1" applyFill="1" applyBorder="1" applyAlignment="1">
      <alignment horizontal="right"/>
    </xf>
    <xf numFmtId="3" fontId="56" fillId="36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5" fillId="33" borderId="28" xfId="0" applyNumberFormat="1" applyFont="1" applyFill="1" applyBorder="1" applyAlignment="1">
      <alignment vertical="top" wrapText="1"/>
    </xf>
    <xf numFmtId="3" fontId="4" fillId="0" borderId="26" xfId="0" applyNumberFormat="1" applyFont="1" applyBorder="1" applyAlignment="1">
      <alignment vertical="top" wrapText="1"/>
    </xf>
    <xf numFmtId="3" fontId="4" fillId="0" borderId="26" xfId="0" applyNumberFormat="1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56" fillId="35" borderId="26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9" fillId="0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49" fillId="0" borderId="12" xfId="0" applyFont="1" applyBorder="1" applyAlignment="1">
      <alignment/>
    </xf>
    <xf numFmtId="0" fontId="49" fillId="36" borderId="14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49" fillId="36" borderId="24" xfId="0" applyFont="1" applyFill="1" applyBorder="1" applyAlignment="1">
      <alignment horizontal="center"/>
    </xf>
    <xf numFmtId="0" fontId="49" fillId="36" borderId="10" xfId="0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36" borderId="11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/>
    </xf>
    <xf numFmtId="0" fontId="49" fillId="35" borderId="20" xfId="0" applyFont="1" applyFill="1" applyBorder="1" applyAlignment="1">
      <alignment/>
    </xf>
    <xf numFmtId="0" fontId="49" fillId="35" borderId="16" xfId="0" applyFont="1" applyFill="1" applyBorder="1" applyAlignment="1">
      <alignment/>
    </xf>
    <xf numFmtId="0" fontId="49" fillId="35" borderId="21" xfId="0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9" fillId="33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55" fillId="0" borderId="26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top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5" fillId="36" borderId="2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3" fontId="56" fillId="33" borderId="24" xfId="0" applyNumberFormat="1" applyFont="1" applyFill="1" applyBorder="1" applyAlignment="1">
      <alignment/>
    </xf>
    <xf numFmtId="3" fontId="56" fillId="33" borderId="12" xfId="0" applyNumberFormat="1" applyFont="1" applyFill="1" applyBorder="1" applyAlignment="1">
      <alignment/>
    </xf>
    <xf numFmtId="3" fontId="53" fillId="0" borderId="34" xfId="0" applyNumberFormat="1" applyFont="1" applyBorder="1" applyAlignment="1">
      <alignment/>
    </xf>
    <xf numFmtId="3" fontId="53" fillId="33" borderId="24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35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/>
    </xf>
    <xf numFmtId="0" fontId="56" fillId="36" borderId="36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6" fillId="36" borderId="11" xfId="0" applyFont="1" applyFill="1" applyBorder="1" applyAlignment="1">
      <alignment horizontal="center" vertical="center"/>
    </xf>
    <xf numFmtId="0" fontId="58" fillId="16" borderId="10" xfId="0" applyFont="1" applyFill="1" applyBorder="1" applyAlignment="1">
      <alignment/>
    </xf>
    <xf numFmtId="0" fontId="9" fillId="16" borderId="11" xfId="0" applyFont="1" applyFill="1" applyBorder="1" applyAlignment="1">
      <alignment vertical="top" wrapText="1"/>
    </xf>
    <xf numFmtId="3" fontId="58" fillId="16" borderId="11" xfId="0" applyNumberFormat="1" applyFont="1" applyFill="1" applyBorder="1" applyAlignment="1">
      <alignment/>
    </xf>
    <xf numFmtId="0" fontId="53" fillId="0" borderId="30" xfId="0" applyFont="1" applyBorder="1" applyAlignment="1">
      <alignment/>
    </xf>
    <xf numFmtId="0" fontId="53" fillId="35" borderId="30" xfId="0" applyFont="1" applyFill="1" applyBorder="1" applyAlignment="1">
      <alignment/>
    </xf>
    <xf numFmtId="0" fontId="9" fillId="0" borderId="30" xfId="0" applyFont="1" applyFill="1" applyBorder="1" applyAlignment="1">
      <alignment vertical="top" wrapText="1"/>
    </xf>
    <xf numFmtId="3" fontId="58" fillId="0" borderId="30" xfId="0" applyNumberFormat="1" applyFont="1" applyFill="1" applyBorder="1" applyAlignment="1">
      <alignment/>
    </xf>
    <xf numFmtId="3" fontId="53" fillId="0" borderId="30" xfId="0" applyNumberFormat="1" applyFont="1" applyBorder="1" applyAlignment="1">
      <alignment/>
    </xf>
    <xf numFmtId="0" fontId="0" fillId="0" borderId="37" xfId="0" applyBorder="1" applyAlignment="1">
      <alignment/>
    </xf>
    <xf numFmtId="3" fontId="4" fillId="33" borderId="26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left"/>
    </xf>
    <xf numFmtId="3" fontId="56" fillId="34" borderId="25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 vertical="top" wrapText="1"/>
    </xf>
    <xf numFmtId="3" fontId="56" fillId="33" borderId="30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3" fontId="56" fillId="33" borderId="29" xfId="0" applyNumberFormat="1" applyFont="1" applyFill="1" applyBorder="1" applyAlignment="1">
      <alignment/>
    </xf>
    <xf numFmtId="3" fontId="56" fillId="0" borderId="30" xfId="0" applyNumberFormat="1" applyFont="1" applyFill="1" applyBorder="1" applyAlignment="1">
      <alignment/>
    </xf>
    <xf numFmtId="3" fontId="56" fillId="0" borderId="37" xfId="0" applyNumberFormat="1" applyFont="1" applyFill="1" applyBorder="1" applyAlignment="1">
      <alignment/>
    </xf>
    <xf numFmtId="3" fontId="56" fillId="0" borderId="29" xfId="0" applyNumberFormat="1" applyFont="1" applyFill="1" applyBorder="1" applyAlignment="1">
      <alignment/>
    </xf>
    <xf numFmtId="0" fontId="7" fillId="0" borderId="3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left"/>
    </xf>
    <xf numFmtId="3" fontId="56" fillId="33" borderId="38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49" fillId="0" borderId="11" xfId="0" applyNumberFormat="1" applyFont="1" applyFill="1" applyBorder="1" applyAlignment="1">
      <alignment/>
    </xf>
    <xf numFmtId="3" fontId="49" fillId="0" borderId="26" xfId="0" applyNumberFormat="1" applyFont="1" applyFill="1" applyBorder="1" applyAlignment="1">
      <alignment/>
    </xf>
    <xf numFmtId="3" fontId="53" fillId="33" borderId="30" xfId="0" applyNumberFormat="1" applyFont="1" applyFill="1" applyBorder="1" applyAlignment="1">
      <alignment/>
    </xf>
    <xf numFmtId="3" fontId="53" fillId="33" borderId="33" xfId="0" applyNumberFormat="1" applyFont="1" applyFill="1" applyBorder="1" applyAlignment="1">
      <alignment/>
    </xf>
    <xf numFmtId="3" fontId="53" fillId="0" borderId="30" xfId="0" applyNumberFormat="1" applyFont="1" applyFill="1" applyBorder="1" applyAlignment="1">
      <alignment/>
    </xf>
    <xf numFmtId="3" fontId="53" fillId="0" borderId="33" xfId="0" applyNumberFormat="1" applyFont="1" applyFill="1" applyBorder="1" applyAlignment="1">
      <alignment/>
    </xf>
    <xf numFmtId="3" fontId="56" fillId="36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3" fontId="53" fillId="0" borderId="30" xfId="0" applyNumberFormat="1" applyFont="1" applyBorder="1" applyAlignment="1">
      <alignment/>
    </xf>
    <xf numFmtId="3" fontId="56" fillId="0" borderId="37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 vertical="top" wrapText="1"/>
    </xf>
    <xf numFmtId="3" fontId="4" fillId="0" borderId="10" xfId="0" applyNumberFormat="1" applyFont="1" applyBorder="1" applyAlignment="1" applyProtection="1">
      <alignment/>
      <protection hidden="1"/>
    </xf>
    <xf numFmtId="3" fontId="53" fillId="0" borderId="41" xfId="0" applyNumberFormat="1" applyFont="1" applyBorder="1" applyAlignment="1" applyProtection="1">
      <alignment/>
      <protection hidden="1"/>
    </xf>
    <xf numFmtId="3" fontId="4" fillId="0" borderId="26" xfId="0" applyNumberFormat="1" applyFont="1" applyBorder="1" applyAlignment="1">
      <alignment/>
    </xf>
    <xf numFmtId="3" fontId="53" fillId="0" borderId="42" xfId="0" applyNumberFormat="1" applyFont="1" applyBorder="1" applyAlignment="1" applyProtection="1">
      <alignment/>
      <protection hidden="1"/>
    </xf>
    <xf numFmtId="3" fontId="4" fillId="0" borderId="1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43" xfId="0" applyNumberFormat="1" applyFont="1" applyBorder="1" applyAlignment="1" applyProtection="1">
      <alignment/>
      <protection hidden="1"/>
    </xf>
    <xf numFmtId="3" fontId="53" fillId="0" borderId="44" xfId="0" applyNumberFormat="1" applyFont="1" applyBorder="1" applyAlignment="1" applyProtection="1">
      <alignment/>
      <protection hidden="1"/>
    </xf>
    <xf numFmtId="3" fontId="0" fillId="35" borderId="16" xfId="0" applyNumberFormat="1" applyFill="1" applyBorder="1" applyAlignment="1">
      <alignment/>
    </xf>
    <xf numFmtId="3" fontId="0" fillId="35" borderId="21" xfId="0" applyNumberFormat="1" applyFill="1" applyBorder="1" applyAlignment="1">
      <alignment/>
    </xf>
    <xf numFmtId="3" fontId="56" fillId="36" borderId="11" xfId="0" applyNumberFormat="1" applyFont="1" applyFill="1" applyBorder="1" applyAlignment="1">
      <alignment horizontal="center"/>
    </xf>
    <xf numFmtId="3" fontId="56" fillId="36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3" fontId="56" fillId="36" borderId="11" xfId="0" applyNumberFormat="1" applyFont="1" applyFill="1" applyBorder="1" applyAlignment="1">
      <alignment horizontal="center"/>
    </xf>
    <xf numFmtId="3" fontId="56" fillId="36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53" fillId="0" borderId="25" xfId="0" applyNumberFormat="1" applyFont="1" applyFill="1" applyBorder="1" applyAlignment="1">
      <alignment horizontal="right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3" fillId="36" borderId="45" xfId="0" applyFont="1" applyFill="1" applyBorder="1" applyAlignment="1">
      <alignment horizontal="center"/>
    </xf>
    <xf numFmtId="3" fontId="56" fillId="36" borderId="14" xfId="0" applyNumberFormat="1" applyFont="1" applyFill="1" applyBorder="1" applyAlignment="1">
      <alignment horizontal="center"/>
    </xf>
    <xf numFmtId="3" fontId="56" fillId="36" borderId="15" xfId="0" applyNumberFormat="1" applyFont="1" applyFill="1" applyBorder="1" applyAlignment="1">
      <alignment horizontal="center"/>
    </xf>
    <xf numFmtId="3" fontId="56" fillId="36" borderId="39" xfId="0" applyNumberFormat="1" applyFont="1" applyFill="1" applyBorder="1" applyAlignment="1">
      <alignment horizontal="center" vertical="center"/>
    </xf>
    <xf numFmtId="3" fontId="56" fillId="36" borderId="46" xfId="0" applyNumberFormat="1" applyFont="1" applyFill="1" applyBorder="1" applyAlignment="1">
      <alignment horizontal="center" vertical="center"/>
    </xf>
    <xf numFmtId="3" fontId="56" fillId="36" borderId="10" xfId="0" applyNumberFormat="1" applyFont="1" applyFill="1" applyBorder="1" applyAlignment="1">
      <alignment horizontal="center"/>
    </xf>
    <xf numFmtId="3" fontId="56" fillId="36" borderId="11" xfId="0" applyNumberFormat="1" applyFont="1" applyFill="1" applyBorder="1" applyAlignment="1">
      <alignment horizontal="center"/>
    </xf>
    <xf numFmtId="0" fontId="53" fillId="0" borderId="2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3" fillId="0" borderId="15" xfId="0" applyFont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39" xfId="0" applyFont="1" applyFill="1" applyBorder="1" applyAlignment="1">
      <alignment horizontal="center" vertical="center" wrapText="1"/>
    </xf>
    <xf numFmtId="0" fontId="56" fillId="36" borderId="46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top" wrapText="1"/>
    </xf>
    <xf numFmtId="0" fontId="56" fillId="36" borderId="48" xfId="0" applyFont="1" applyFill="1" applyBorder="1" applyAlignment="1">
      <alignment horizontal="center" vertical="center"/>
    </xf>
    <xf numFmtId="0" fontId="56" fillId="36" borderId="46" xfId="0" applyFont="1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2"/>
  <sheetViews>
    <sheetView workbookViewId="0" topLeftCell="A19">
      <selection activeCell="E37" sqref="E37"/>
    </sheetView>
  </sheetViews>
  <sheetFormatPr defaultColWidth="9.140625" defaultRowHeight="15"/>
  <cols>
    <col min="1" max="1" width="85.28125" style="0" customWidth="1"/>
    <col min="2" max="2" width="18.28125" style="0" customWidth="1"/>
    <col min="3" max="3" width="16.28125" style="0" customWidth="1"/>
    <col min="4" max="5" width="19.00390625" style="0" customWidth="1"/>
    <col min="6" max="6" width="21.57421875" style="0" customWidth="1"/>
  </cols>
  <sheetData>
    <row r="1" ht="14.25">
      <c r="A1" t="s">
        <v>55</v>
      </c>
    </row>
    <row r="2" ht="14.25">
      <c r="B2" s="1"/>
    </row>
    <row r="3" spans="2:5" ht="15" thickBot="1">
      <c r="B3" s="167"/>
      <c r="C3" s="167"/>
      <c r="E3" s="232" t="s">
        <v>20</v>
      </c>
    </row>
    <row r="4" spans="1:5" ht="67.5" customHeight="1">
      <c r="A4" s="46" t="s">
        <v>51</v>
      </c>
      <c r="B4" s="47" t="s">
        <v>257</v>
      </c>
      <c r="C4" s="109" t="s">
        <v>271</v>
      </c>
      <c r="D4" s="109" t="s">
        <v>272</v>
      </c>
      <c r="E4" s="110" t="s">
        <v>273</v>
      </c>
    </row>
    <row r="5" spans="1:5" ht="20.25" customHeight="1">
      <c r="A5" s="13" t="s">
        <v>1</v>
      </c>
      <c r="B5" s="14">
        <f>B6</f>
        <v>42245</v>
      </c>
      <c r="C5" s="14">
        <f>C6</f>
        <v>62950</v>
      </c>
      <c r="D5" s="14">
        <f>D6</f>
        <v>8000</v>
      </c>
      <c r="E5" s="111">
        <f aca="true" t="shared" si="0" ref="E5:E48">B5+C5+D5</f>
        <v>113195</v>
      </c>
    </row>
    <row r="6" spans="1:6" ht="14.25">
      <c r="A6" s="5" t="s">
        <v>2</v>
      </c>
      <c r="B6" s="97">
        <v>42245</v>
      </c>
      <c r="C6" s="6">
        <v>62950</v>
      </c>
      <c r="D6" s="6">
        <v>8000</v>
      </c>
      <c r="E6" s="36">
        <f t="shared" si="0"/>
        <v>113195</v>
      </c>
      <c r="F6" s="1"/>
    </row>
    <row r="7" spans="1:6" ht="14.25">
      <c r="A7" s="5"/>
      <c r="B7" s="101"/>
      <c r="C7" s="6"/>
      <c r="D7" s="6"/>
      <c r="E7" s="36">
        <f t="shared" si="0"/>
        <v>0</v>
      </c>
      <c r="F7" s="1"/>
    </row>
    <row r="8" spans="1:6" ht="14.25">
      <c r="A8" s="13" t="s">
        <v>168</v>
      </c>
      <c r="B8" s="14">
        <f>SUM(B9:B15)</f>
        <v>889327</v>
      </c>
      <c r="C8" s="14">
        <f>SUM(C9:C15)</f>
        <v>39493</v>
      </c>
      <c r="D8" s="14">
        <f>SUM(D9:D15)</f>
        <v>3094</v>
      </c>
      <c r="E8" s="111">
        <f t="shared" si="0"/>
        <v>931914</v>
      </c>
      <c r="F8" s="1"/>
    </row>
    <row r="9" spans="1:6" ht="14.25">
      <c r="A9" s="5" t="s">
        <v>172</v>
      </c>
      <c r="B9" s="6">
        <v>56314</v>
      </c>
      <c r="C9" s="6"/>
      <c r="D9" s="6"/>
      <c r="E9" s="36">
        <f t="shared" si="0"/>
        <v>56314</v>
      </c>
      <c r="F9" s="1"/>
    </row>
    <row r="10" spans="1:6" ht="14.25">
      <c r="A10" s="5" t="s">
        <v>173</v>
      </c>
      <c r="B10" s="6">
        <v>26000</v>
      </c>
      <c r="C10" s="6">
        <v>36000</v>
      </c>
      <c r="D10" s="6"/>
      <c r="E10" s="36">
        <f t="shared" si="0"/>
        <v>62000</v>
      </c>
      <c r="F10" s="1"/>
    </row>
    <row r="11" spans="1:6" ht="14.25">
      <c r="A11" s="5" t="s">
        <v>174</v>
      </c>
      <c r="B11" s="76">
        <v>802331</v>
      </c>
      <c r="C11" s="6">
        <v>0</v>
      </c>
      <c r="D11" s="6"/>
      <c r="E11" s="36">
        <f t="shared" si="0"/>
        <v>802331</v>
      </c>
      <c r="F11" s="1"/>
    </row>
    <row r="12" spans="1:6" ht="14.25">
      <c r="A12" s="5" t="s">
        <v>175</v>
      </c>
      <c r="B12" s="6">
        <v>0</v>
      </c>
      <c r="C12" s="76">
        <v>3493</v>
      </c>
      <c r="D12" s="76">
        <v>3094</v>
      </c>
      <c r="E12" s="36">
        <f t="shared" si="0"/>
        <v>6587</v>
      </c>
      <c r="F12" s="1"/>
    </row>
    <row r="13" spans="1:6" ht="14.25">
      <c r="A13" s="5" t="s">
        <v>176</v>
      </c>
      <c r="B13" s="6">
        <v>0</v>
      </c>
      <c r="C13" s="6">
        <v>0</v>
      </c>
      <c r="D13" s="6"/>
      <c r="E13" s="36">
        <f t="shared" si="0"/>
        <v>0</v>
      </c>
      <c r="F13" s="1"/>
    </row>
    <row r="14" spans="1:6" ht="14.25">
      <c r="A14" s="5" t="s">
        <v>177</v>
      </c>
      <c r="B14" s="6">
        <v>4682</v>
      </c>
      <c r="C14" s="6"/>
      <c r="D14" s="6"/>
      <c r="E14" s="36">
        <f t="shared" si="0"/>
        <v>4682</v>
      </c>
      <c r="F14" s="1"/>
    </row>
    <row r="15" spans="1:6" ht="14.25">
      <c r="A15" s="5"/>
      <c r="B15" s="6"/>
      <c r="C15" s="6"/>
      <c r="D15" s="6"/>
      <c r="E15" s="36">
        <f t="shared" si="0"/>
        <v>0</v>
      </c>
      <c r="F15" s="1"/>
    </row>
    <row r="16" spans="1:6" ht="14.25">
      <c r="A16" s="13" t="s">
        <v>169</v>
      </c>
      <c r="B16" s="99">
        <f>SUM(B17:B17)</f>
        <v>0</v>
      </c>
      <c r="C16" s="14">
        <f>SUM(C17:C17)</f>
        <v>0</v>
      </c>
      <c r="D16" s="14">
        <f>SUM(D17:D17)</f>
        <v>0</v>
      </c>
      <c r="E16" s="111">
        <f t="shared" si="0"/>
        <v>0</v>
      </c>
      <c r="F16" s="1"/>
    </row>
    <row r="17" spans="1:5" ht="14.25">
      <c r="A17" s="5" t="s">
        <v>185</v>
      </c>
      <c r="B17" s="101">
        <v>0</v>
      </c>
      <c r="C17" s="6">
        <v>0</v>
      </c>
      <c r="D17" s="6"/>
      <c r="E17" s="36">
        <f t="shared" si="0"/>
        <v>0</v>
      </c>
    </row>
    <row r="18" spans="1:5" ht="14.25">
      <c r="A18" s="5"/>
      <c r="B18" s="101"/>
      <c r="C18" s="6"/>
      <c r="D18" s="6"/>
      <c r="E18" s="36">
        <f t="shared" si="0"/>
        <v>0</v>
      </c>
    </row>
    <row r="19" spans="1:5" ht="14.25">
      <c r="A19" s="13" t="s">
        <v>170</v>
      </c>
      <c r="B19" s="99">
        <f>SUM(B20:B20)</f>
        <v>0</v>
      </c>
      <c r="C19" s="14">
        <f>SUM(C20:C20)</f>
        <v>0</v>
      </c>
      <c r="D19" s="14">
        <f>SUM(D20:D20)</f>
        <v>0</v>
      </c>
      <c r="E19" s="111">
        <f t="shared" si="0"/>
        <v>0</v>
      </c>
    </row>
    <row r="20" spans="1:5" ht="14.25">
      <c r="A20" s="5" t="s">
        <v>190</v>
      </c>
      <c r="B20" s="6">
        <v>0</v>
      </c>
      <c r="C20" s="6">
        <v>0</v>
      </c>
      <c r="D20" s="6"/>
      <c r="E20" s="36">
        <f t="shared" si="0"/>
        <v>0</v>
      </c>
    </row>
    <row r="21" spans="1:5" ht="14.25">
      <c r="A21" s="5"/>
      <c r="B21" s="101"/>
      <c r="C21" s="6"/>
      <c r="D21" s="6"/>
      <c r="E21" s="36">
        <f t="shared" si="0"/>
        <v>0</v>
      </c>
    </row>
    <row r="22" spans="1:5" ht="14.25">
      <c r="A22" s="13" t="s">
        <v>171</v>
      </c>
      <c r="B22" s="99">
        <f>SUM(B23:B29)</f>
        <v>0</v>
      </c>
      <c r="C22" s="14">
        <f>SUM(C23:C29)</f>
        <v>0</v>
      </c>
      <c r="D22" s="14">
        <f>SUM(D23:D29)</f>
        <v>0</v>
      </c>
      <c r="E22" s="111">
        <f t="shared" si="0"/>
        <v>0</v>
      </c>
    </row>
    <row r="23" spans="1:5" ht="14.25">
      <c r="A23" s="5" t="s">
        <v>178</v>
      </c>
      <c r="B23" s="6"/>
      <c r="C23" s="6"/>
      <c r="D23" s="6"/>
      <c r="E23" s="36">
        <f t="shared" si="0"/>
        <v>0</v>
      </c>
    </row>
    <row r="24" spans="1:5" ht="14.25">
      <c r="A24" s="5" t="s">
        <v>179</v>
      </c>
      <c r="B24" s="6"/>
      <c r="C24" s="6"/>
      <c r="D24" s="6"/>
      <c r="E24" s="36">
        <f t="shared" si="0"/>
        <v>0</v>
      </c>
    </row>
    <row r="25" spans="1:5" ht="14.25">
      <c r="A25" s="5" t="s">
        <v>180</v>
      </c>
      <c r="B25" s="6"/>
      <c r="C25" s="6"/>
      <c r="D25" s="6"/>
      <c r="E25" s="36">
        <f t="shared" si="0"/>
        <v>0</v>
      </c>
    </row>
    <row r="26" spans="1:7" ht="14.25">
      <c r="A26" s="5" t="s">
        <v>181</v>
      </c>
      <c r="B26" s="6"/>
      <c r="C26" s="6"/>
      <c r="D26" s="6"/>
      <c r="E26" s="36">
        <f t="shared" si="0"/>
        <v>0</v>
      </c>
      <c r="G26" s="1"/>
    </row>
    <row r="27" spans="1:5" ht="14.25">
      <c r="A27" s="5" t="s">
        <v>182</v>
      </c>
      <c r="B27" s="6"/>
      <c r="C27" s="6"/>
      <c r="D27" s="6"/>
      <c r="E27" s="36">
        <f t="shared" si="0"/>
        <v>0</v>
      </c>
    </row>
    <row r="28" spans="1:5" ht="14.25">
      <c r="A28" s="5" t="s">
        <v>183</v>
      </c>
      <c r="B28" s="6"/>
      <c r="C28" s="6"/>
      <c r="D28" s="6"/>
      <c r="E28" s="36">
        <f t="shared" si="0"/>
        <v>0</v>
      </c>
    </row>
    <row r="29" spans="1:5" ht="14.25">
      <c r="A29" s="5"/>
      <c r="B29" s="101"/>
      <c r="C29" s="6"/>
      <c r="D29" s="6"/>
      <c r="E29" s="36">
        <f t="shared" si="0"/>
        <v>0</v>
      </c>
    </row>
    <row r="30" spans="1:5" ht="14.25">
      <c r="A30" s="13" t="s">
        <v>184</v>
      </c>
      <c r="B30" s="99">
        <f>SUM(B31:B32)</f>
        <v>0</v>
      </c>
      <c r="C30" s="14">
        <f>SUM(C31:C32)</f>
        <v>0</v>
      </c>
      <c r="D30" s="14">
        <f>SUM(D31:D32)</f>
        <v>0</v>
      </c>
      <c r="E30" s="111">
        <f t="shared" si="0"/>
        <v>0</v>
      </c>
    </row>
    <row r="31" spans="1:5" ht="14.25">
      <c r="A31" s="5" t="s">
        <v>3</v>
      </c>
      <c r="B31" s="101"/>
      <c r="C31" s="6"/>
      <c r="D31" s="6"/>
      <c r="E31" s="36">
        <f t="shared" si="0"/>
        <v>0</v>
      </c>
    </row>
    <row r="32" spans="1:5" ht="14.25">
      <c r="A32" s="5" t="s">
        <v>149</v>
      </c>
      <c r="B32" s="101"/>
      <c r="C32" s="6"/>
      <c r="D32" s="6"/>
      <c r="E32" s="36">
        <f t="shared" si="0"/>
        <v>0</v>
      </c>
    </row>
    <row r="33" spans="1:5" ht="14.25">
      <c r="A33" s="5"/>
      <c r="B33" s="101"/>
      <c r="C33" s="6"/>
      <c r="D33" s="6"/>
      <c r="E33" s="36">
        <f t="shared" si="0"/>
        <v>0</v>
      </c>
    </row>
    <row r="34" spans="1:5" ht="14.25">
      <c r="A34" s="13" t="s">
        <v>186</v>
      </c>
      <c r="B34" s="99">
        <f>SUM(B35:B35)</f>
        <v>0</v>
      </c>
      <c r="C34" s="14">
        <f>SUM(C35:C35)</f>
        <v>0</v>
      </c>
      <c r="D34" s="14">
        <f>SUM(D35:D35)</f>
        <v>0</v>
      </c>
      <c r="E34" s="111">
        <f t="shared" si="0"/>
        <v>0</v>
      </c>
    </row>
    <row r="35" spans="1:5" ht="14.25">
      <c r="A35" s="5" t="s">
        <v>187</v>
      </c>
      <c r="B35" s="101"/>
      <c r="C35" s="6">
        <v>0</v>
      </c>
      <c r="D35" s="6"/>
      <c r="E35" s="36">
        <f t="shared" si="0"/>
        <v>0</v>
      </c>
    </row>
    <row r="36" spans="1:5" ht="14.25">
      <c r="A36" s="5"/>
      <c r="B36" s="101"/>
      <c r="C36" s="6"/>
      <c r="D36" s="6"/>
      <c r="E36" s="36">
        <f t="shared" si="0"/>
        <v>0</v>
      </c>
    </row>
    <row r="37" spans="1:5" ht="14.25">
      <c r="A37" s="15" t="s">
        <v>188</v>
      </c>
      <c r="B37" s="100">
        <f>B22+B19+B16+B8+B5+B30+B34</f>
        <v>931572</v>
      </c>
      <c r="C37" s="16">
        <f>C22+C19+C16+C8+C5+C30+C34</f>
        <v>102443</v>
      </c>
      <c r="D37" s="16">
        <f>D22+D19+D16+D8+D5+D30+D34</f>
        <v>11094</v>
      </c>
      <c r="E37" s="113">
        <f t="shared" si="0"/>
        <v>1045109</v>
      </c>
    </row>
    <row r="38" spans="1:5" ht="14.25">
      <c r="A38" s="5"/>
      <c r="B38" s="101"/>
      <c r="C38" s="6"/>
      <c r="D38" s="6"/>
      <c r="E38" s="36">
        <f t="shared" si="0"/>
        <v>0</v>
      </c>
    </row>
    <row r="39" spans="1:5" ht="15" customHeight="1">
      <c r="A39" s="130" t="s">
        <v>189</v>
      </c>
      <c r="B39" s="100">
        <f>B40+B43</f>
        <v>97367</v>
      </c>
      <c r="C39" s="16">
        <f>C40+C43</f>
        <v>38893</v>
      </c>
      <c r="D39" s="16">
        <f>D40+D43</f>
        <v>393</v>
      </c>
      <c r="E39" s="113">
        <f t="shared" si="0"/>
        <v>136653</v>
      </c>
    </row>
    <row r="40" spans="1:5" ht="14.25">
      <c r="A40" s="8" t="s">
        <v>5</v>
      </c>
      <c r="B40" s="98">
        <f>SUM(B41:B42)</f>
        <v>97367</v>
      </c>
      <c r="C40" s="9">
        <f>SUM(C41:C42)</f>
        <v>38893</v>
      </c>
      <c r="D40" s="9">
        <f>SUM(D41:D42)</f>
        <v>393</v>
      </c>
      <c r="E40" s="112">
        <f t="shared" si="0"/>
        <v>136653</v>
      </c>
    </row>
    <row r="41" spans="1:5" ht="14.25">
      <c r="A41" s="5" t="s">
        <v>6</v>
      </c>
      <c r="B41" s="235">
        <v>79215</v>
      </c>
      <c r="C41" s="76">
        <v>38893</v>
      </c>
      <c r="D41" s="76">
        <v>393</v>
      </c>
      <c r="E41" s="36">
        <f t="shared" si="0"/>
        <v>118501</v>
      </c>
    </row>
    <row r="42" spans="1:5" ht="14.25">
      <c r="A42" s="5" t="s">
        <v>7</v>
      </c>
      <c r="B42" s="236">
        <v>18152</v>
      </c>
      <c r="C42" s="6">
        <v>0</v>
      </c>
      <c r="D42" s="6"/>
      <c r="E42" s="36">
        <f t="shared" si="0"/>
        <v>18152</v>
      </c>
    </row>
    <row r="43" spans="1:5" ht="14.25">
      <c r="A43" s="8" t="s">
        <v>8</v>
      </c>
      <c r="B43" s="98">
        <f>SUM(B44:B45)</f>
        <v>0</v>
      </c>
      <c r="C43" s="9">
        <f>SUM(C44:C45)</f>
        <v>0</v>
      </c>
      <c r="D43" s="9">
        <f>SUM(D44:D45)</f>
        <v>0</v>
      </c>
      <c r="E43" s="112">
        <f t="shared" si="0"/>
        <v>0</v>
      </c>
    </row>
    <row r="44" spans="1:5" ht="14.25">
      <c r="A44" s="5" t="s">
        <v>9</v>
      </c>
      <c r="B44" s="101"/>
      <c r="C44" s="6">
        <v>0</v>
      </c>
      <c r="D44" s="6"/>
      <c r="E44" s="36">
        <f t="shared" si="0"/>
        <v>0</v>
      </c>
    </row>
    <row r="45" spans="1:5" ht="14.25">
      <c r="A45" s="5" t="s">
        <v>10</v>
      </c>
      <c r="B45" s="101"/>
      <c r="C45" s="6">
        <v>0</v>
      </c>
      <c r="D45" s="6"/>
      <c r="E45" s="36">
        <f t="shared" si="0"/>
        <v>0</v>
      </c>
    </row>
    <row r="46" spans="1:5" ht="14.25">
      <c r="A46" s="195" t="s">
        <v>227</v>
      </c>
      <c r="B46" s="196">
        <f>B47+B48</f>
        <v>0</v>
      </c>
      <c r="C46" s="16">
        <f>C47+C48</f>
        <v>0</v>
      </c>
      <c r="D46" s="16">
        <f>D47+D48</f>
        <v>0</v>
      </c>
      <c r="E46" s="113">
        <f>E47+E48</f>
        <v>0</v>
      </c>
    </row>
    <row r="47" spans="1:5" ht="14.25">
      <c r="A47" s="8" t="s">
        <v>228</v>
      </c>
      <c r="B47" s="101"/>
      <c r="C47" s="6"/>
      <c r="D47" s="6"/>
      <c r="E47" s="36">
        <f t="shared" si="0"/>
        <v>0</v>
      </c>
    </row>
    <row r="48" spans="1:5" ht="14.25">
      <c r="A48" s="8" t="s">
        <v>229</v>
      </c>
      <c r="B48" s="101"/>
      <c r="C48" s="6"/>
      <c r="D48" s="6"/>
      <c r="E48" s="36">
        <f t="shared" si="0"/>
        <v>0</v>
      </c>
    </row>
    <row r="49" spans="1:5" ht="15" thickBot="1">
      <c r="A49" s="114" t="s">
        <v>11</v>
      </c>
      <c r="B49" s="115">
        <f>B39+B37+B46</f>
        <v>1028939</v>
      </c>
      <c r="C49" s="116">
        <f>C39+C37+C46</f>
        <v>141336</v>
      </c>
      <c r="D49" s="116">
        <f>D39+D37+D46</f>
        <v>11487</v>
      </c>
      <c r="E49" s="117">
        <f>E39+E37+E46</f>
        <v>1181762</v>
      </c>
    </row>
    <row r="50" spans="1:5" ht="15" thickBot="1">
      <c r="A50" s="118" t="s">
        <v>125</v>
      </c>
      <c r="B50" s="119"/>
      <c r="C50" s="120"/>
      <c r="D50" s="120"/>
      <c r="E50" s="120"/>
    </row>
    <row r="52" ht="14.25">
      <c r="E52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2"/>
  <headerFooter>
    <oddHeader>&amp;L&amp;G&amp;C.../2022 (II.....) számú határozat
a Marcali Kistérségi Többcélú Társulás
2022. évi költségvetéséről
</oddHeader>
    <oddFooter>&amp;C&amp;P. oldal</oddFooter>
  </headerFooter>
  <colBreaks count="1" manualBreakCount="1">
    <brk id="5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workbookViewId="0" topLeftCell="A43">
      <selection activeCell="J63" sqref="J63"/>
    </sheetView>
  </sheetViews>
  <sheetFormatPr defaultColWidth="9.140625" defaultRowHeight="15"/>
  <cols>
    <col min="1" max="1" width="68.00390625" style="0" customWidth="1"/>
    <col min="2" max="5" width="11.28125" style="0" customWidth="1"/>
    <col min="6" max="6" width="10.28125" style="0" customWidth="1"/>
    <col min="7" max="7" width="11.8515625" style="0" customWidth="1"/>
    <col min="8" max="8" width="9.28125" style="0" bestFit="1" customWidth="1"/>
    <col min="9" max="9" width="9.28125" style="0" customWidth="1"/>
    <col min="10" max="10" width="11.42187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" thickBot="1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 t="s">
        <v>20</v>
      </c>
    </row>
    <row r="2" spans="1:13" ht="39">
      <c r="A2" s="160"/>
      <c r="B2" s="255" t="s">
        <v>192</v>
      </c>
      <c r="C2" s="255"/>
      <c r="D2" s="255"/>
      <c r="E2" s="255"/>
      <c r="F2" s="255"/>
      <c r="G2" s="255"/>
      <c r="H2" s="255"/>
      <c r="I2" s="255"/>
      <c r="J2" s="255"/>
      <c r="K2" s="161" t="s">
        <v>193</v>
      </c>
      <c r="L2" s="161" t="s">
        <v>194</v>
      </c>
      <c r="M2" s="248" t="s">
        <v>16</v>
      </c>
    </row>
    <row r="3" spans="1:13" ht="15" customHeight="1">
      <c r="A3" s="254"/>
      <c r="B3" s="251" t="s">
        <v>215</v>
      </c>
      <c r="C3" s="251" t="s">
        <v>241</v>
      </c>
      <c r="D3" s="252" t="s">
        <v>122</v>
      </c>
      <c r="E3" s="252" t="s">
        <v>203</v>
      </c>
      <c r="F3" s="250" t="s">
        <v>131</v>
      </c>
      <c r="G3" s="250" t="s">
        <v>155</v>
      </c>
      <c r="H3" s="250" t="s">
        <v>63</v>
      </c>
      <c r="I3" s="252" t="s">
        <v>240</v>
      </c>
      <c r="J3" s="252" t="s">
        <v>234</v>
      </c>
      <c r="K3" s="250" t="s">
        <v>246</v>
      </c>
      <c r="L3" s="250" t="s">
        <v>221</v>
      </c>
      <c r="M3" s="249"/>
    </row>
    <row r="4" spans="1:13" ht="46.5" customHeight="1">
      <c r="A4" s="254"/>
      <c r="B4" s="251"/>
      <c r="C4" s="251"/>
      <c r="D4" s="253"/>
      <c r="E4" s="253"/>
      <c r="F4" s="250"/>
      <c r="G4" s="250"/>
      <c r="H4" s="250"/>
      <c r="I4" s="253"/>
      <c r="J4" s="253"/>
      <c r="K4" s="250"/>
      <c r="L4" s="250"/>
      <c r="M4" s="249"/>
    </row>
    <row r="5" spans="1:13" ht="14.25">
      <c r="A5" s="13" t="s">
        <v>1</v>
      </c>
      <c r="B5" s="82">
        <f>B6</f>
        <v>0</v>
      </c>
      <c r="C5" s="82">
        <f>C6</f>
        <v>0</v>
      </c>
      <c r="D5" s="82">
        <f>D6</f>
        <v>0</v>
      </c>
      <c r="E5" s="82">
        <f>E6</f>
        <v>0</v>
      </c>
      <c r="F5" s="82">
        <f aca="true" t="shared" si="0" ref="F5:M5">F6</f>
        <v>0</v>
      </c>
      <c r="G5" s="82">
        <f t="shared" si="0"/>
        <v>0</v>
      </c>
      <c r="H5" s="82">
        <f t="shared" si="0"/>
        <v>0</v>
      </c>
      <c r="I5" s="82">
        <f t="shared" si="0"/>
        <v>1440</v>
      </c>
      <c r="J5" s="82">
        <f t="shared" si="0"/>
        <v>40805</v>
      </c>
      <c r="K5" s="82">
        <f t="shared" si="0"/>
        <v>0</v>
      </c>
      <c r="L5" s="82">
        <f t="shared" si="0"/>
        <v>0</v>
      </c>
      <c r="M5" s="83">
        <f t="shared" si="0"/>
        <v>42245</v>
      </c>
    </row>
    <row r="6" spans="1:13" ht="14.25">
      <c r="A6" s="5" t="s">
        <v>2</v>
      </c>
      <c r="B6" s="84"/>
      <c r="C6" s="84"/>
      <c r="D6" s="84"/>
      <c r="E6" s="84"/>
      <c r="F6" s="84"/>
      <c r="G6" s="84"/>
      <c r="H6" s="84"/>
      <c r="I6" s="84">
        <v>1440</v>
      </c>
      <c r="J6" s="84">
        <v>40805</v>
      </c>
      <c r="K6" s="84"/>
      <c r="L6" s="157"/>
      <c r="M6" s="85">
        <f aca="true" t="shared" si="1" ref="M6:M48">SUM(B6:L6)</f>
        <v>42245</v>
      </c>
    </row>
    <row r="7" spans="1:13" ht="14.25">
      <c r="A7" s="5"/>
      <c r="B7" s="84"/>
      <c r="C7" s="84"/>
      <c r="D7" s="84"/>
      <c r="E7" s="84"/>
      <c r="F7" s="84"/>
      <c r="G7" s="84"/>
      <c r="H7" s="84"/>
      <c r="I7" s="84"/>
      <c r="J7" s="84"/>
      <c r="K7" s="84"/>
      <c r="L7" s="157"/>
      <c r="M7" s="85">
        <f t="shared" si="1"/>
        <v>0</v>
      </c>
    </row>
    <row r="8" spans="1:13" ht="14.25">
      <c r="A8" s="13" t="s">
        <v>168</v>
      </c>
      <c r="B8" s="82">
        <f>SUM(B9:B14)</f>
        <v>414507</v>
      </c>
      <c r="C8" s="82">
        <f>SUM(C9:C14)</f>
        <v>371867</v>
      </c>
      <c r="D8" s="82">
        <f>SUM(D9:D14)</f>
        <v>6325</v>
      </c>
      <c r="E8" s="82">
        <f>SUM(E9:E14)</f>
        <v>663</v>
      </c>
      <c r="F8" s="82">
        <f aca="true" t="shared" si="2" ref="F8:L8">SUM(F9:F14)</f>
        <v>0</v>
      </c>
      <c r="G8" s="82">
        <f t="shared" si="2"/>
        <v>56949</v>
      </c>
      <c r="H8" s="82">
        <f t="shared" si="2"/>
        <v>248</v>
      </c>
      <c r="I8" s="82">
        <f>SUM(I9:I14)</f>
        <v>26000</v>
      </c>
      <c r="J8" s="82">
        <f t="shared" si="2"/>
        <v>0</v>
      </c>
      <c r="K8" s="82">
        <f t="shared" si="2"/>
        <v>199</v>
      </c>
      <c r="L8" s="82">
        <f t="shared" si="2"/>
        <v>12569</v>
      </c>
      <c r="M8" s="83">
        <f t="shared" si="1"/>
        <v>889327</v>
      </c>
    </row>
    <row r="9" spans="1:13" ht="14.25">
      <c r="A9" s="5" t="s">
        <v>172</v>
      </c>
      <c r="B9" s="86"/>
      <c r="C9" s="86"/>
      <c r="D9" s="86"/>
      <c r="E9" s="86"/>
      <c r="F9" s="169"/>
      <c r="G9" s="169">
        <v>56314</v>
      </c>
      <c r="H9" s="86"/>
      <c r="I9" s="86"/>
      <c r="J9" s="86"/>
      <c r="K9" s="86"/>
      <c r="L9" s="158"/>
      <c r="M9" s="85">
        <f t="shared" si="1"/>
        <v>56314</v>
      </c>
    </row>
    <row r="10" spans="1:13" ht="14.25">
      <c r="A10" s="5" t="s">
        <v>173</v>
      </c>
      <c r="B10" s="84"/>
      <c r="C10" s="84"/>
      <c r="D10" s="84"/>
      <c r="E10" s="84"/>
      <c r="F10" s="84"/>
      <c r="G10" s="84"/>
      <c r="H10" s="84"/>
      <c r="I10" s="84">
        <v>26000</v>
      </c>
      <c r="J10" s="84"/>
      <c r="K10" s="84"/>
      <c r="L10" s="157"/>
      <c r="M10" s="85">
        <f t="shared" si="1"/>
        <v>26000</v>
      </c>
    </row>
    <row r="11" spans="1:16" ht="14.25">
      <c r="A11" s="5" t="s">
        <v>174</v>
      </c>
      <c r="B11" s="138">
        <v>409825</v>
      </c>
      <c r="C11" s="138">
        <v>371867</v>
      </c>
      <c r="D11" s="138">
        <v>6325</v>
      </c>
      <c r="E11" s="138">
        <v>663</v>
      </c>
      <c r="F11" s="84"/>
      <c r="G11" s="84">
        <v>635</v>
      </c>
      <c r="H11" s="138">
        <v>248</v>
      </c>
      <c r="I11" s="138"/>
      <c r="J11" s="138"/>
      <c r="K11" s="138">
        <v>199</v>
      </c>
      <c r="L11" s="159">
        <v>12569</v>
      </c>
      <c r="M11" s="85">
        <f t="shared" si="1"/>
        <v>802331</v>
      </c>
      <c r="P11" s="1"/>
    </row>
    <row r="12" spans="1:13" ht="14.25">
      <c r="A12" s="5" t="s">
        <v>175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59"/>
      <c r="M12" s="139">
        <f t="shared" si="1"/>
        <v>0</v>
      </c>
    </row>
    <row r="13" spans="1:13" ht="14.25">
      <c r="A13" s="5" t="s">
        <v>176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157"/>
      <c r="M13" s="85">
        <f t="shared" si="1"/>
        <v>0</v>
      </c>
    </row>
    <row r="14" spans="1:13" ht="14.25">
      <c r="A14" s="5" t="s">
        <v>177</v>
      </c>
      <c r="B14" s="84">
        <v>4682</v>
      </c>
      <c r="C14" s="84"/>
      <c r="D14" s="84"/>
      <c r="E14" s="84"/>
      <c r="F14" s="84"/>
      <c r="G14" s="84"/>
      <c r="H14" s="84"/>
      <c r="I14" s="84"/>
      <c r="J14" s="84"/>
      <c r="K14" s="84"/>
      <c r="L14" s="157"/>
      <c r="M14" s="85">
        <f t="shared" si="1"/>
        <v>4682</v>
      </c>
    </row>
    <row r="15" spans="1:13" ht="14.25">
      <c r="A15" s="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157"/>
      <c r="M15" s="85">
        <f t="shared" si="1"/>
        <v>0</v>
      </c>
    </row>
    <row r="16" spans="1:13" ht="14.25">
      <c r="A16" s="13" t="s">
        <v>169</v>
      </c>
      <c r="B16" s="82">
        <f aca="true" t="shared" si="3" ref="B16:L16">SUM(B17:B17)</f>
        <v>0</v>
      </c>
      <c r="C16" s="82">
        <f t="shared" si="3"/>
        <v>0</v>
      </c>
      <c r="D16" s="82">
        <f t="shared" si="3"/>
        <v>0</v>
      </c>
      <c r="E16" s="82">
        <f t="shared" si="3"/>
        <v>0</v>
      </c>
      <c r="F16" s="82">
        <f t="shared" si="3"/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3">
        <f t="shared" si="1"/>
        <v>0</v>
      </c>
    </row>
    <row r="17" spans="1:13" ht="14.25">
      <c r="A17" s="5" t="s">
        <v>185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>
        <f t="shared" si="1"/>
        <v>0</v>
      </c>
    </row>
    <row r="18" spans="1:13" ht="14.25">
      <c r="A18" s="5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>
        <f t="shared" si="1"/>
        <v>0</v>
      </c>
    </row>
    <row r="19" spans="1:13" ht="14.25">
      <c r="A19" s="13" t="s">
        <v>170</v>
      </c>
      <c r="B19" s="82">
        <f aca="true" t="shared" si="4" ref="B19:L19">SUM(B20:B20)</f>
        <v>0</v>
      </c>
      <c r="C19" s="82">
        <f t="shared" si="4"/>
        <v>0</v>
      </c>
      <c r="D19" s="82">
        <f t="shared" si="4"/>
        <v>0</v>
      </c>
      <c r="E19" s="82">
        <f t="shared" si="4"/>
        <v>0</v>
      </c>
      <c r="F19" s="82">
        <f t="shared" si="4"/>
        <v>0</v>
      </c>
      <c r="G19" s="82">
        <f t="shared" si="4"/>
        <v>0</v>
      </c>
      <c r="H19" s="82">
        <f t="shared" si="4"/>
        <v>0</v>
      </c>
      <c r="I19" s="82">
        <f t="shared" si="4"/>
        <v>0</v>
      </c>
      <c r="J19" s="82">
        <f t="shared" si="4"/>
        <v>0</v>
      </c>
      <c r="K19" s="82">
        <f t="shared" si="4"/>
        <v>0</v>
      </c>
      <c r="L19" s="82">
        <f t="shared" si="4"/>
        <v>0</v>
      </c>
      <c r="M19" s="83">
        <f t="shared" si="1"/>
        <v>0</v>
      </c>
    </row>
    <row r="20" spans="1:13" ht="14.25">
      <c r="A20" s="5" t="s">
        <v>190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>
        <f t="shared" si="1"/>
        <v>0</v>
      </c>
    </row>
    <row r="21" spans="1:13" ht="14.25">
      <c r="A21" s="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>
        <f t="shared" si="1"/>
        <v>0</v>
      </c>
    </row>
    <row r="22" spans="1:13" ht="14.25">
      <c r="A22" s="13" t="s">
        <v>171</v>
      </c>
      <c r="B22" s="82">
        <f aca="true" t="shared" si="5" ref="B22:L22">SUM(B23:B28)</f>
        <v>0</v>
      </c>
      <c r="C22" s="82">
        <f t="shared" si="5"/>
        <v>0</v>
      </c>
      <c r="D22" s="82">
        <f t="shared" si="5"/>
        <v>0</v>
      </c>
      <c r="E22" s="82">
        <f t="shared" si="5"/>
        <v>0</v>
      </c>
      <c r="F22" s="82">
        <f t="shared" si="5"/>
        <v>0</v>
      </c>
      <c r="G22" s="82">
        <f t="shared" si="5"/>
        <v>0</v>
      </c>
      <c r="H22" s="82">
        <f t="shared" si="5"/>
        <v>0</v>
      </c>
      <c r="I22" s="82">
        <f>SUM(I23:I28)</f>
        <v>0</v>
      </c>
      <c r="J22" s="82">
        <f t="shared" si="5"/>
        <v>0</v>
      </c>
      <c r="K22" s="82">
        <f t="shared" si="5"/>
        <v>0</v>
      </c>
      <c r="L22" s="82">
        <f t="shared" si="5"/>
        <v>0</v>
      </c>
      <c r="M22" s="83">
        <f t="shared" si="1"/>
        <v>0</v>
      </c>
    </row>
    <row r="23" spans="1:13" ht="14.25">
      <c r="A23" s="5" t="s">
        <v>178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>
        <f t="shared" si="1"/>
        <v>0</v>
      </c>
    </row>
    <row r="24" spans="1:13" ht="14.25">
      <c r="A24" s="5" t="s">
        <v>179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>
        <f t="shared" si="1"/>
        <v>0</v>
      </c>
    </row>
    <row r="25" spans="1:13" ht="14.25">
      <c r="A25" s="5" t="s">
        <v>180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>
        <f t="shared" si="1"/>
        <v>0</v>
      </c>
    </row>
    <row r="26" spans="1:13" ht="14.25">
      <c r="A26" s="5" t="s">
        <v>181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>
        <f t="shared" si="1"/>
        <v>0</v>
      </c>
    </row>
    <row r="27" spans="1:13" ht="14.25">
      <c r="A27" s="5" t="s">
        <v>182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>
        <f t="shared" si="1"/>
        <v>0</v>
      </c>
    </row>
    <row r="28" spans="1:13" ht="14.25">
      <c r="A28" s="5" t="s">
        <v>183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>
        <f t="shared" si="1"/>
        <v>0</v>
      </c>
    </row>
    <row r="29" spans="1:13" ht="14.25">
      <c r="A29" s="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>
        <f t="shared" si="1"/>
        <v>0</v>
      </c>
    </row>
    <row r="30" spans="1:13" ht="14.25">
      <c r="A30" s="13" t="s">
        <v>184</v>
      </c>
      <c r="B30" s="155">
        <f aca="true" t="shared" si="6" ref="B30:L30">SUM(B31:B32)</f>
        <v>0</v>
      </c>
      <c r="C30" s="155">
        <f t="shared" si="6"/>
        <v>0</v>
      </c>
      <c r="D30" s="155">
        <f t="shared" si="6"/>
        <v>0</v>
      </c>
      <c r="E30" s="155">
        <f t="shared" si="6"/>
        <v>0</v>
      </c>
      <c r="F30" s="155">
        <f t="shared" si="6"/>
        <v>0</v>
      </c>
      <c r="G30" s="155">
        <f t="shared" si="6"/>
        <v>0</v>
      </c>
      <c r="H30" s="155">
        <f t="shared" si="6"/>
        <v>0</v>
      </c>
      <c r="I30" s="155">
        <f>SUM(I31:I32)</f>
        <v>0</v>
      </c>
      <c r="J30" s="155">
        <f t="shared" si="6"/>
        <v>0</v>
      </c>
      <c r="K30" s="155">
        <f t="shared" si="6"/>
        <v>0</v>
      </c>
      <c r="L30" s="155">
        <f t="shared" si="6"/>
        <v>0</v>
      </c>
      <c r="M30" s="83">
        <f t="shared" si="1"/>
        <v>0</v>
      </c>
    </row>
    <row r="31" spans="1:13" ht="14.25">
      <c r="A31" s="5" t="s">
        <v>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>
        <f t="shared" si="1"/>
        <v>0</v>
      </c>
    </row>
    <row r="32" spans="1:13" ht="14.25">
      <c r="A32" s="5" t="s">
        <v>149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>
        <f t="shared" si="1"/>
        <v>0</v>
      </c>
    </row>
    <row r="33" spans="1:13" ht="14.25">
      <c r="A33" s="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>
        <f t="shared" si="1"/>
        <v>0</v>
      </c>
    </row>
    <row r="34" spans="1:13" ht="14.25">
      <c r="A34" s="13" t="s">
        <v>186</v>
      </c>
      <c r="B34" s="155">
        <f>B35</f>
        <v>0</v>
      </c>
      <c r="C34" s="155">
        <f>C35</f>
        <v>0</v>
      </c>
      <c r="D34" s="155">
        <f>D35</f>
        <v>0</v>
      </c>
      <c r="E34" s="155">
        <f>E35</f>
        <v>0</v>
      </c>
      <c r="F34" s="155">
        <f aca="true" t="shared" si="7" ref="F34:L34">F35</f>
        <v>0</v>
      </c>
      <c r="G34" s="155">
        <f t="shared" si="7"/>
        <v>0</v>
      </c>
      <c r="H34" s="155">
        <f t="shared" si="7"/>
        <v>0</v>
      </c>
      <c r="I34" s="155">
        <f t="shared" si="7"/>
        <v>0</v>
      </c>
      <c r="J34" s="155">
        <f t="shared" si="7"/>
        <v>0</v>
      </c>
      <c r="K34" s="155">
        <f t="shared" si="7"/>
        <v>0</v>
      </c>
      <c r="L34" s="155">
        <f t="shared" si="7"/>
        <v>0</v>
      </c>
      <c r="M34" s="83">
        <f t="shared" si="1"/>
        <v>0</v>
      </c>
    </row>
    <row r="35" spans="1:13" ht="14.25">
      <c r="A35" s="5" t="s">
        <v>187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>
        <f t="shared" si="1"/>
        <v>0</v>
      </c>
    </row>
    <row r="36" spans="1:13" ht="14.25">
      <c r="A36" s="5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>
        <f t="shared" si="1"/>
        <v>0</v>
      </c>
    </row>
    <row r="37" spans="1:13" ht="14.25">
      <c r="A37" s="15" t="s">
        <v>188</v>
      </c>
      <c r="B37" s="88">
        <f aca="true" t="shared" si="8" ref="B37:L37">B5+B8+B16+B19+B22+B30+B34</f>
        <v>414507</v>
      </c>
      <c r="C37" s="88">
        <f t="shared" si="8"/>
        <v>371867</v>
      </c>
      <c r="D37" s="88">
        <f t="shared" si="8"/>
        <v>6325</v>
      </c>
      <c r="E37" s="88">
        <f t="shared" si="8"/>
        <v>663</v>
      </c>
      <c r="F37" s="88">
        <f t="shared" si="8"/>
        <v>0</v>
      </c>
      <c r="G37" s="88">
        <f t="shared" si="8"/>
        <v>56949</v>
      </c>
      <c r="H37" s="88">
        <f t="shared" si="8"/>
        <v>248</v>
      </c>
      <c r="I37" s="88">
        <f>I5+I8+I16+I19+I22+I30+I34</f>
        <v>27440</v>
      </c>
      <c r="J37" s="88">
        <f t="shared" si="8"/>
        <v>40805</v>
      </c>
      <c r="K37" s="88">
        <f t="shared" si="8"/>
        <v>199</v>
      </c>
      <c r="L37" s="88">
        <f t="shared" si="8"/>
        <v>12569</v>
      </c>
      <c r="M37" s="89">
        <f t="shared" si="1"/>
        <v>931572</v>
      </c>
    </row>
    <row r="38" spans="1:13" ht="14.25">
      <c r="A38" s="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>
        <f t="shared" si="1"/>
        <v>0</v>
      </c>
    </row>
    <row r="39" spans="1:13" ht="27">
      <c r="A39" s="15" t="s">
        <v>189</v>
      </c>
      <c r="B39" s="88">
        <f aca="true" t="shared" si="9" ref="B39:L39">B40+B43</f>
        <v>400</v>
      </c>
      <c r="C39" s="88">
        <f t="shared" si="9"/>
        <v>3669</v>
      </c>
      <c r="D39" s="88">
        <f t="shared" si="9"/>
        <v>0</v>
      </c>
      <c r="E39" s="88">
        <f t="shared" si="9"/>
        <v>75146</v>
      </c>
      <c r="F39" s="88">
        <f t="shared" si="9"/>
        <v>0</v>
      </c>
      <c r="G39" s="88">
        <f t="shared" si="9"/>
        <v>0</v>
      </c>
      <c r="H39" s="88">
        <f t="shared" si="9"/>
        <v>0</v>
      </c>
      <c r="I39" s="88">
        <f>I40+I43</f>
        <v>0</v>
      </c>
      <c r="J39" s="88">
        <f t="shared" si="9"/>
        <v>18152</v>
      </c>
      <c r="K39" s="88">
        <f t="shared" si="9"/>
        <v>0</v>
      </c>
      <c r="L39" s="88">
        <f t="shared" si="9"/>
        <v>0</v>
      </c>
      <c r="M39" s="89">
        <f t="shared" si="1"/>
        <v>97367</v>
      </c>
    </row>
    <row r="40" spans="1:16" ht="27">
      <c r="A40" s="8" t="s">
        <v>5</v>
      </c>
      <c r="B40" s="90">
        <f>SUM(B41:B42)</f>
        <v>400</v>
      </c>
      <c r="C40" s="90">
        <f>SUM(C41:C42)</f>
        <v>3669</v>
      </c>
      <c r="D40" s="90">
        <f>SUM(D41:D42)</f>
        <v>0</v>
      </c>
      <c r="E40" s="90">
        <f>SUM(E41:E42)</f>
        <v>75146</v>
      </c>
      <c r="F40" s="90">
        <f aca="true" t="shared" si="10" ref="F40:L40">SUM(F41:F42)</f>
        <v>0</v>
      </c>
      <c r="G40" s="90">
        <f t="shared" si="10"/>
        <v>0</v>
      </c>
      <c r="H40" s="86">
        <f t="shared" si="10"/>
        <v>0</v>
      </c>
      <c r="I40" s="86">
        <f>SUM(I41:I42)</f>
        <v>0</v>
      </c>
      <c r="J40" s="86">
        <f>SUM(J41:J42)</f>
        <v>18152</v>
      </c>
      <c r="K40" s="86">
        <f t="shared" si="10"/>
        <v>0</v>
      </c>
      <c r="L40" s="86">
        <f t="shared" si="10"/>
        <v>0</v>
      </c>
      <c r="M40" s="87">
        <f t="shared" si="1"/>
        <v>97367</v>
      </c>
      <c r="P40" s="1"/>
    </row>
    <row r="41" spans="1:16" ht="14.25">
      <c r="A41" s="5" t="s">
        <v>6</v>
      </c>
      <c r="B41" s="138">
        <v>400</v>
      </c>
      <c r="C41" s="138">
        <v>3669</v>
      </c>
      <c r="D41" s="138"/>
      <c r="E41" s="138">
        <v>75146</v>
      </c>
      <c r="F41" s="138"/>
      <c r="G41" s="138"/>
      <c r="H41" s="138"/>
      <c r="I41" s="138"/>
      <c r="J41" s="138"/>
      <c r="K41" s="138"/>
      <c r="L41" s="159"/>
      <c r="M41" s="85">
        <f t="shared" si="1"/>
        <v>79215</v>
      </c>
      <c r="P41" s="1"/>
    </row>
    <row r="42" spans="1:13" ht="14.25">
      <c r="A42" s="5" t="s">
        <v>7</v>
      </c>
      <c r="B42" s="84"/>
      <c r="C42" s="84"/>
      <c r="D42" s="84"/>
      <c r="E42" s="84"/>
      <c r="F42" s="84"/>
      <c r="G42" s="84"/>
      <c r="H42" s="84"/>
      <c r="I42" s="84"/>
      <c r="J42" s="138">
        <v>18152</v>
      </c>
      <c r="K42" s="84"/>
      <c r="L42" s="157"/>
      <c r="M42" s="85">
        <f t="shared" si="1"/>
        <v>18152</v>
      </c>
    </row>
    <row r="43" spans="1:13" ht="14.25">
      <c r="A43" s="8" t="s">
        <v>8</v>
      </c>
      <c r="B43" s="86">
        <f>SUM(B44:B45)</f>
        <v>0</v>
      </c>
      <c r="C43" s="86">
        <f>SUM(C44:C45)</f>
        <v>0</v>
      </c>
      <c r="D43" s="86">
        <f>SUM(D44:D45)</f>
        <v>0</v>
      </c>
      <c r="E43" s="86">
        <f>SUM(E44:E45)</f>
        <v>0</v>
      </c>
      <c r="F43" s="86">
        <f aca="true" t="shared" si="11" ref="F43:L43">SUM(F44:F45)</f>
        <v>0</v>
      </c>
      <c r="G43" s="86">
        <f t="shared" si="11"/>
        <v>0</v>
      </c>
      <c r="H43" s="86">
        <f t="shared" si="11"/>
        <v>0</v>
      </c>
      <c r="I43" s="86">
        <f>SUM(I44:I45)</f>
        <v>0</v>
      </c>
      <c r="J43" s="86">
        <f>SUM(J44:J45)</f>
        <v>0</v>
      </c>
      <c r="K43" s="86">
        <f t="shared" si="11"/>
        <v>0</v>
      </c>
      <c r="L43" s="86">
        <f t="shared" si="11"/>
        <v>0</v>
      </c>
      <c r="M43" s="87">
        <f t="shared" si="1"/>
        <v>0</v>
      </c>
    </row>
    <row r="44" spans="1:13" ht="14.25">
      <c r="A44" s="5" t="s">
        <v>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157"/>
      <c r="M44" s="85">
        <f t="shared" si="1"/>
        <v>0</v>
      </c>
    </row>
    <row r="45" spans="1:13" ht="14.25">
      <c r="A45" s="5" t="s">
        <v>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157"/>
      <c r="M45" s="85">
        <f t="shared" si="1"/>
        <v>0</v>
      </c>
    </row>
    <row r="46" spans="1:13" ht="14.25">
      <c r="A46" s="195" t="s">
        <v>227</v>
      </c>
      <c r="B46" s="88">
        <f>B47+B48</f>
        <v>0</v>
      </c>
      <c r="C46" s="88">
        <f aca="true" t="shared" si="12" ref="C46:L46">C47+C48</f>
        <v>0</v>
      </c>
      <c r="D46" s="88">
        <f t="shared" si="12"/>
        <v>0</v>
      </c>
      <c r="E46" s="88">
        <f t="shared" si="12"/>
        <v>0</v>
      </c>
      <c r="F46" s="88">
        <f t="shared" si="12"/>
        <v>0</v>
      </c>
      <c r="G46" s="88">
        <f t="shared" si="12"/>
        <v>0</v>
      </c>
      <c r="H46" s="88">
        <f t="shared" si="12"/>
        <v>0</v>
      </c>
      <c r="I46" s="88">
        <f>I47+I48</f>
        <v>0</v>
      </c>
      <c r="J46" s="88">
        <f t="shared" si="12"/>
        <v>0</v>
      </c>
      <c r="K46" s="88">
        <f t="shared" si="12"/>
        <v>0</v>
      </c>
      <c r="L46" s="88">
        <f t="shared" si="12"/>
        <v>0</v>
      </c>
      <c r="M46" s="89">
        <f t="shared" si="1"/>
        <v>0</v>
      </c>
    </row>
    <row r="47" spans="1:13" ht="14.25">
      <c r="A47" s="8" t="s">
        <v>228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157"/>
      <c r="M47" s="85">
        <f t="shared" si="1"/>
        <v>0</v>
      </c>
    </row>
    <row r="48" spans="1:13" ht="14.25">
      <c r="A48" s="8" t="s">
        <v>229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57"/>
      <c r="M48" s="85">
        <f t="shared" si="1"/>
        <v>0</v>
      </c>
    </row>
    <row r="49" spans="1:13" ht="14.25">
      <c r="A49" s="53" t="s">
        <v>11</v>
      </c>
      <c r="B49" s="91">
        <f>B37+B39+B46</f>
        <v>414907</v>
      </c>
      <c r="C49" s="91">
        <f aca="true" t="shared" si="13" ref="C49:L49">C37+C39+C46</f>
        <v>375536</v>
      </c>
      <c r="D49" s="91">
        <f t="shared" si="13"/>
        <v>6325</v>
      </c>
      <c r="E49" s="91">
        <f t="shared" si="13"/>
        <v>75809</v>
      </c>
      <c r="F49" s="91">
        <f t="shared" si="13"/>
        <v>0</v>
      </c>
      <c r="G49" s="91">
        <f t="shared" si="13"/>
        <v>56949</v>
      </c>
      <c r="H49" s="91">
        <f t="shared" si="13"/>
        <v>248</v>
      </c>
      <c r="I49" s="91">
        <f>I37+I39+I46</f>
        <v>27440</v>
      </c>
      <c r="J49" s="91">
        <f t="shared" si="13"/>
        <v>58957</v>
      </c>
      <c r="K49" s="91">
        <f t="shared" si="13"/>
        <v>199</v>
      </c>
      <c r="L49" s="91">
        <f t="shared" si="13"/>
        <v>12569</v>
      </c>
      <c r="M49" s="92">
        <f>M37+M39+M46</f>
        <v>1028939</v>
      </c>
    </row>
    <row r="50" spans="1:13" ht="14.25">
      <c r="A50" s="73" t="s">
        <v>31</v>
      </c>
      <c r="B50" s="82">
        <f>SUM(B51:B56)</f>
        <v>412914</v>
      </c>
      <c r="C50" s="82">
        <f aca="true" t="shared" si="14" ref="C50:L50">SUM(C51:C56)</f>
        <v>369264</v>
      </c>
      <c r="D50" s="82">
        <f>SUM(D51:D56)</f>
        <v>1800</v>
      </c>
      <c r="E50" s="82">
        <f t="shared" si="14"/>
        <v>4539</v>
      </c>
      <c r="F50" s="82">
        <f t="shared" si="14"/>
        <v>0</v>
      </c>
      <c r="G50" s="82">
        <f t="shared" si="14"/>
        <v>56949</v>
      </c>
      <c r="H50" s="82">
        <f t="shared" si="14"/>
        <v>0</v>
      </c>
      <c r="I50" s="82">
        <f>SUM(I51:I56)</f>
        <v>27440</v>
      </c>
      <c r="J50" s="82">
        <f t="shared" si="14"/>
        <v>5783</v>
      </c>
      <c r="K50" s="82">
        <f t="shared" si="14"/>
        <v>199</v>
      </c>
      <c r="L50" s="82">
        <f t="shared" si="14"/>
        <v>11915</v>
      </c>
      <c r="M50" s="83">
        <f aca="true" t="shared" si="15" ref="M50:M64">SUM(B50:L50)</f>
        <v>890803</v>
      </c>
    </row>
    <row r="51" spans="1:13" ht="14.25">
      <c r="A51" s="42" t="s">
        <v>17</v>
      </c>
      <c r="B51" s="138"/>
      <c r="C51" s="138"/>
      <c r="D51" s="138"/>
      <c r="E51" s="138"/>
      <c r="F51" s="138"/>
      <c r="G51" s="138">
        <v>42464</v>
      </c>
      <c r="H51" s="138"/>
      <c r="I51" s="84"/>
      <c r="J51" s="84"/>
      <c r="K51" s="84"/>
      <c r="L51" s="157"/>
      <c r="M51" s="85">
        <f t="shared" si="15"/>
        <v>42464</v>
      </c>
    </row>
    <row r="52" spans="1:13" ht="14.25">
      <c r="A52" s="42" t="s">
        <v>18</v>
      </c>
      <c r="B52" s="138"/>
      <c r="C52" s="138"/>
      <c r="D52" s="138"/>
      <c r="E52" s="138"/>
      <c r="F52" s="138"/>
      <c r="G52" s="138">
        <v>3114</v>
      </c>
      <c r="H52" s="138"/>
      <c r="I52" s="84"/>
      <c r="J52" s="84"/>
      <c r="K52" s="84"/>
      <c r="L52" s="157"/>
      <c r="M52" s="85">
        <f t="shared" si="15"/>
        <v>3114</v>
      </c>
    </row>
    <row r="53" spans="1:16" ht="14.25">
      <c r="A53" s="42" t="s">
        <v>19</v>
      </c>
      <c r="B53" s="138"/>
      <c r="C53" s="138"/>
      <c r="D53" s="138">
        <v>1800</v>
      </c>
      <c r="E53" s="138">
        <v>4539</v>
      </c>
      <c r="F53" s="138"/>
      <c r="G53" s="138">
        <v>11371</v>
      </c>
      <c r="H53" s="138"/>
      <c r="I53" s="84">
        <v>27440</v>
      </c>
      <c r="J53" s="84">
        <v>5783</v>
      </c>
      <c r="K53" s="84">
        <v>199</v>
      </c>
      <c r="L53" s="157"/>
      <c r="M53" s="85">
        <f>SUM(B53:L53)</f>
        <v>51132</v>
      </c>
      <c r="P53" s="1"/>
    </row>
    <row r="54" spans="1:15" ht="14.25">
      <c r="A54" s="65" t="s">
        <v>145</v>
      </c>
      <c r="B54" s="138">
        <v>400</v>
      </c>
      <c r="C54" s="138">
        <v>3669</v>
      </c>
      <c r="D54" s="138"/>
      <c r="E54" s="138"/>
      <c r="F54" s="138"/>
      <c r="G54" s="138"/>
      <c r="H54" s="138"/>
      <c r="I54" s="138"/>
      <c r="J54" s="138"/>
      <c r="K54" s="138"/>
      <c r="L54" s="159">
        <v>11915</v>
      </c>
      <c r="M54" s="139">
        <f t="shared" si="15"/>
        <v>15984</v>
      </c>
      <c r="O54" s="1"/>
    </row>
    <row r="55" spans="1:13" ht="14.25">
      <c r="A55" s="42" t="s">
        <v>146</v>
      </c>
      <c r="B55" s="138"/>
      <c r="C55" s="138"/>
      <c r="D55" s="138"/>
      <c r="E55" s="138"/>
      <c r="F55" s="138"/>
      <c r="G55" s="138"/>
      <c r="H55" s="138"/>
      <c r="I55" s="84"/>
      <c r="J55" s="84"/>
      <c r="K55" s="84"/>
      <c r="L55" s="157"/>
      <c r="M55" s="85">
        <f t="shared" si="15"/>
        <v>0</v>
      </c>
    </row>
    <row r="56" spans="1:15" ht="14.25">
      <c r="A56" s="42" t="s">
        <v>226</v>
      </c>
      <c r="B56" s="138">
        <v>412514</v>
      </c>
      <c r="C56" s="138">
        <v>365595</v>
      </c>
      <c r="D56" s="138"/>
      <c r="E56" s="138"/>
      <c r="F56" s="138"/>
      <c r="G56" s="138"/>
      <c r="H56" s="138"/>
      <c r="I56" s="84"/>
      <c r="J56" s="84"/>
      <c r="K56" s="84"/>
      <c r="L56" s="157"/>
      <c r="M56" s="85">
        <f t="shared" si="15"/>
        <v>778109</v>
      </c>
      <c r="O56" s="1"/>
    </row>
    <row r="57" spans="1:13" ht="14.25">
      <c r="A57" s="73" t="s">
        <v>36</v>
      </c>
      <c r="B57" s="82">
        <f aca="true" t="shared" si="16" ref="B57:L57">SUM(B58:B61)</f>
        <v>0</v>
      </c>
      <c r="C57" s="82">
        <f>SUM(C58:C61)</f>
        <v>0</v>
      </c>
      <c r="D57" s="82">
        <f>SUM(D58:D61)</f>
        <v>0</v>
      </c>
      <c r="E57" s="82">
        <f>SUM(E58:E61)</f>
        <v>0</v>
      </c>
      <c r="F57" s="82">
        <f t="shared" si="16"/>
        <v>0</v>
      </c>
      <c r="G57" s="82">
        <f t="shared" si="16"/>
        <v>0</v>
      </c>
      <c r="H57" s="82">
        <f t="shared" si="16"/>
        <v>0</v>
      </c>
      <c r="I57" s="82">
        <f>SUM(I58:I61)</f>
        <v>0</v>
      </c>
      <c r="J57" s="82">
        <f t="shared" si="16"/>
        <v>0</v>
      </c>
      <c r="K57" s="82">
        <f t="shared" si="16"/>
        <v>0</v>
      </c>
      <c r="L57" s="82">
        <f t="shared" si="16"/>
        <v>0</v>
      </c>
      <c r="M57" s="83">
        <f t="shared" si="15"/>
        <v>0</v>
      </c>
    </row>
    <row r="58" spans="1:13" ht="14.25">
      <c r="A58" s="19" t="s">
        <v>138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157"/>
      <c r="M58" s="85">
        <f t="shared" si="15"/>
        <v>0</v>
      </c>
    </row>
    <row r="59" spans="1:13" ht="14.25">
      <c r="A59" s="19" t="s">
        <v>141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157"/>
      <c r="M59" s="85">
        <f t="shared" si="15"/>
        <v>0</v>
      </c>
    </row>
    <row r="60" spans="1:13" ht="14.25">
      <c r="A60" s="21" t="s">
        <v>153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157"/>
      <c r="M60" s="85">
        <f t="shared" si="15"/>
        <v>0</v>
      </c>
    </row>
    <row r="61" spans="1:13" ht="14.25">
      <c r="A61" s="21" t="s">
        <v>154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158"/>
      <c r="M61" s="87">
        <f t="shared" si="15"/>
        <v>0</v>
      </c>
    </row>
    <row r="62" spans="1:13" ht="14.25">
      <c r="A62" s="22" t="s">
        <v>143</v>
      </c>
      <c r="B62" s="82">
        <v>1993</v>
      </c>
      <c r="C62" s="82">
        <v>6272</v>
      </c>
      <c r="D62" s="82">
        <v>4525</v>
      </c>
      <c r="E62" s="82">
        <v>253</v>
      </c>
      <c r="F62" s="82"/>
      <c r="G62" s="82"/>
      <c r="H62" s="82">
        <v>248</v>
      </c>
      <c r="I62" s="82"/>
      <c r="J62" s="82"/>
      <c r="K62" s="82"/>
      <c r="L62" s="156">
        <v>654</v>
      </c>
      <c r="M62" s="83">
        <f t="shared" si="15"/>
        <v>13945</v>
      </c>
    </row>
    <row r="63" spans="1:13" ht="14.25">
      <c r="A63" s="22" t="s">
        <v>144</v>
      </c>
      <c r="B63" s="82"/>
      <c r="C63" s="82"/>
      <c r="D63" s="82"/>
      <c r="E63" s="82">
        <v>71017</v>
      </c>
      <c r="F63" s="82"/>
      <c r="G63" s="82"/>
      <c r="H63" s="82"/>
      <c r="I63" s="82"/>
      <c r="J63" s="82">
        <v>53174</v>
      </c>
      <c r="K63" s="82"/>
      <c r="L63" s="156"/>
      <c r="M63" s="83">
        <f t="shared" si="15"/>
        <v>124191</v>
      </c>
    </row>
    <row r="64" spans="1:13" ht="14.25">
      <c r="A64" s="197" t="s">
        <v>247</v>
      </c>
      <c r="B64" s="82">
        <f>B65</f>
        <v>0</v>
      </c>
      <c r="C64" s="82">
        <f aca="true" t="shared" si="17" ref="C64:L64">C65</f>
        <v>0</v>
      </c>
      <c r="D64" s="82">
        <f t="shared" si="17"/>
        <v>0</v>
      </c>
      <c r="E64" s="82">
        <f t="shared" si="17"/>
        <v>0</v>
      </c>
      <c r="F64" s="82">
        <f t="shared" si="17"/>
        <v>0</v>
      </c>
      <c r="G64" s="82">
        <f t="shared" si="17"/>
        <v>0</v>
      </c>
      <c r="H64" s="82">
        <f t="shared" si="17"/>
        <v>0</v>
      </c>
      <c r="I64" s="82">
        <f t="shared" si="17"/>
        <v>0</v>
      </c>
      <c r="J64" s="82">
        <f t="shared" si="17"/>
        <v>0</v>
      </c>
      <c r="K64" s="82">
        <f t="shared" si="17"/>
        <v>0</v>
      </c>
      <c r="L64" s="82">
        <f t="shared" si="17"/>
        <v>0</v>
      </c>
      <c r="M64" s="83">
        <f t="shared" si="15"/>
        <v>0</v>
      </c>
    </row>
    <row r="65" spans="1:13" s="167" customFormat="1" ht="26.25">
      <c r="A65" s="204" t="s">
        <v>248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9"/>
      <c r="M65" s="139"/>
    </row>
    <row r="66" spans="1:13" ht="14.25">
      <c r="A66" s="93" t="s">
        <v>118</v>
      </c>
      <c r="B66" s="91">
        <f aca="true" t="shared" si="18" ref="B66:H66">B63+B62+B57+B50+B64</f>
        <v>414907</v>
      </c>
      <c r="C66" s="91">
        <f t="shared" si="18"/>
        <v>375536</v>
      </c>
      <c r="D66" s="91">
        <f t="shared" si="18"/>
        <v>6325</v>
      </c>
      <c r="E66" s="91">
        <f t="shared" si="18"/>
        <v>75809</v>
      </c>
      <c r="F66" s="91">
        <f t="shared" si="18"/>
        <v>0</v>
      </c>
      <c r="G66" s="91">
        <f t="shared" si="18"/>
        <v>56949</v>
      </c>
      <c r="H66" s="91">
        <f t="shared" si="18"/>
        <v>248</v>
      </c>
      <c r="I66" s="91">
        <f>I63+I62+I57+I50+I64</f>
        <v>27440</v>
      </c>
      <c r="J66" s="91">
        <f>J63+J62+J57+J50+J64</f>
        <v>58957</v>
      </c>
      <c r="K66" s="91">
        <f>K63+K62+K57+K50+K64</f>
        <v>199</v>
      </c>
      <c r="L66" s="91">
        <f>L63+L62+L57+L50+L64</f>
        <v>12569</v>
      </c>
      <c r="M66" s="92">
        <f>SUM(B66:L66)</f>
        <v>1028939</v>
      </c>
    </row>
    <row r="67" spans="1:13" ht="14.25">
      <c r="A67" s="81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157"/>
      <c r="M67" s="85">
        <f>SUM(B67:L67)</f>
        <v>0</v>
      </c>
    </row>
    <row r="68" spans="1:13" ht="15" thickBot="1">
      <c r="A68" s="94" t="s">
        <v>119</v>
      </c>
      <c r="B68" s="95">
        <f aca="true" t="shared" si="19" ref="B68:L68">B49-B66</f>
        <v>0</v>
      </c>
      <c r="C68" s="95">
        <f t="shared" si="19"/>
        <v>0</v>
      </c>
      <c r="D68" s="95">
        <f t="shared" si="19"/>
        <v>0</v>
      </c>
      <c r="E68" s="95">
        <f t="shared" si="19"/>
        <v>0</v>
      </c>
      <c r="F68" s="95">
        <f t="shared" si="19"/>
        <v>0</v>
      </c>
      <c r="G68" s="95">
        <f t="shared" si="19"/>
        <v>0</v>
      </c>
      <c r="H68" s="95">
        <f t="shared" si="19"/>
        <v>0</v>
      </c>
      <c r="I68" s="95">
        <f>I49-I66</f>
        <v>0</v>
      </c>
      <c r="J68" s="95">
        <f t="shared" si="19"/>
        <v>0</v>
      </c>
      <c r="K68" s="95">
        <f t="shared" si="19"/>
        <v>0</v>
      </c>
      <c r="L68" s="95">
        <f t="shared" si="19"/>
        <v>0</v>
      </c>
      <c r="M68" s="96">
        <f>SUM(B68:L68)</f>
        <v>0</v>
      </c>
    </row>
    <row r="70" ht="14.25">
      <c r="J70" s="1"/>
    </row>
  </sheetData>
  <sheetProtection/>
  <mergeCells count="14">
    <mergeCell ref="A3:A4"/>
    <mergeCell ref="D3:D4"/>
    <mergeCell ref="L3:L4"/>
    <mergeCell ref="B2:J2"/>
    <mergeCell ref="M2:M4"/>
    <mergeCell ref="K3:K4"/>
    <mergeCell ref="B3:B4"/>
    <mergeCell ref="F3:F4"/>
    <mergeCell ref="G3:G4"/>
    <mergeCell ref="E3:E4"/>
    <mergeCell ref="J3:J4"/>
    <mergeCell ref="C3:C4"/>
    <mergeCell ref="H3:H4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45" r:id="rId2"/>
  <headerFooter>
    <oddHeader>&amp;L&amp;G&amp;C.../2022 (II.....) számú határozat
a Marcali Kistérségi Többcélú Társulás
2022. évi költségvetéséről
</oddHeader>
    <oddFooter>&amp;C&amp;P</oddFooter>
  </headerFooter>
  <rowBreaks count="1" manualBreakCount="1">
    <brk id="49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Layout" zoomScaleSheetLayoutView="80" workbookViewId="0" topLeftCell="A1">
      <selection activeCell="B10" sqref="B10"/>
    </sheetView>
  </sheetViews>
  <sheetFormatPr defaultColWidth="9.140625" defaultRowHeight="15"/>
  <cols>
    <col min="1" max="1" width="42.421875" style="0" customWidth="1"/>
    <col min="2" max="5" width="14.00390625" style="0" customWidth="1"/>
    <col min="7" max="7" width="35.8515625" style="0" customWidth="1"/>
    <col min="8" max="8" width="17.00390625" style="0" customWidth="1"/>
    <col min="9" max="9" width="15.8515625" style="0" customWidth="1"/>
    <col min="10" max="10" width="17.00390625" style="0" customWidth="1"/>
    <col min="11" max="11" width="12.140625" style="0" customWidth="1"/>
  </cols>
  <sheetData>
    <row r="2" ht="15">
      <c r="A2" t="s">
        <v>214</v>
      </c>
    </row>
    <row r="3" spans="1:10" ht="15">
      <c r="A3" s="4" t="s">
        <v>238</v>
      </c>
      <c r="B3" s="4"/>
      <c r="C3" s="4"/>
      <c r="D3" s="4"/>
      <c r="E3" s="4"/>
      <c r="F3" s="4"/>
      <c r="G3" s="4"/>
      <c r="H3" s="4"/>
      <c r="I3" s="4"/>
      <c r="J3" s="4"/>
    </row>
    <row r="4" spans="5:11" ht="15.75" thickBot="1">
      <c r="E4" t="s">
        <v>20</v>
      </c>
      <c r="F4" s="17"/>
      <c r="G4" s="17"/>
      <c r="H4" s="17"/>
      <c r="I4" s="17"/>
      <c r="J4" s="17"/>
      <c r="K4" t="s">
        <v>20</v>
      </c>
    </row>
    <row r="5" spans="1:11" ht="25.5" customHeight="1">
      <c r="A5" s="122" t="s">
        <v>102</v>
      </c>
      <c r="B5" s="256" t="s">
        <v>275</v>
      </c>
      <c r="C5" s="257"/>
      <c r="D5" s="257"/>
      <c r="E5" s="258"/>
      <c r="F5" s="79"/>
      <c r="G5" s="123" t="s">
        <v>103</v>
      </c>
      <c r="H5" s="259" t="s">
        <v>275</v>
      </c>
      <c r="I5" s="259"/>
      <c r="J5" s="259"/>
      <c r="K5" s="260"/>
    </row>
    <row r="6" spans="1:11" ht="38.25">
      <c r="A6" s="177"/>
      <c r="B6" s="178" t="s">
        <v>0</v>
      </c>
      <c r="C6" s="178" t="s">
        <v>223</v>
      </c>
      <c r="D6" s="178" t="s">
        <v>222</v>
      </c>
      <c r="E6" s="178" t="s">
        <v>194</v>
      </c>
      <c r="F6" s="179"/>
      <c r="G6" s="180"/>
      <c r="H6" s="181" t="s">
        <v>0</v>
      </c>
      <c r="I6" s="178" t="s">
        <v>223</v>
      </c>
      <c r="J6" s="181" t="s">
        <v>222</v>
      </c>
      <c r="K6" s="182" t="s">
        <v>225</v>
      </c>
    </row>
    <row r="7" spans="1:11" ht="15">
      <c r="A7" s="11" t="s">
        <v>104</v>
      </c>
      <c r="B7" s="6">
        <f>'1.sz.Bevételi források'!C5</f>
        <v>62950</v>
      </c>
      <c r="C7" s="6">
        <f aca="true" t="shared" si="0" ref="C7:C12">B7-D7</f>
        <v>60600</v>
      </c>
      <c r="D7" s="76">
        <v>2350</v>
      </c>
      <c r="E7" s="6"/>
      <c r="F7" s="80"/>
      <c r="G7" s="19" t="s">
        <v>109</v>
      </c>
      <c r="H7" s="6">
        <f>'2.szKiadás kiemelt jogcímenként'!C5</f>
        <v>351127</v>
      </c>
      <c r="I7" s="6">
        <f aca="true" t="shared" si="1" ref="I7:I19">H7-J7</f>
        <v>319583</v>
      </c>
      <c r="J7" s="6">
        <v>31544</v>
      </c>
      <c r="K7" s="183"/>
    </row>
    <row r="8" spans="1:11" ht="15">
      <c r="A8" s="11" t="s">
        <v>197</v>
      </c>
      <c r="B8" s="6">
        <f>'1.sz.Bevételi források'!C8</f>
        <v>39493</v>
      </c>
      <c r="C8" s="6">
        <f t="shared" si="0"/>
        <v>36000</v>
      </c>
      <c r="D8" s="76">
        <v>3493</v>
      </c>
      <c r="E8" s="6"/>
      <c r="F8" s="80"/>
      <c r="G8" s="19" t="s">
        <v>110</v>
      </c>
      <c r="H8" s="6">
        <f>'2.szKiadás kiemelt jogcímenként'!C6</f>
        <v>46385</v>
      </c>
      <c r="I8" s="6">
        <f t="shared" si="1"/>
        <v>42534</v>
      </c>
      <c r="J8" s="6">
        <v>3851</v>
      </c>
      <c r="K8" s="183"/>
    </row>
    <row r="9" spans="1:11" ht="15">
      <c r="A9" s="11" t="s">
        <v>105</v>
      </c>
      <c r="B9" s="6">
        <f>'1.sz.Bevételi források'!C16</f>
        <v>0</v>
      </c>
      <c r="C9" s="6">
        <f t="shared" si="0"/>
        <v>0</v>
      </c>
      <c r="D9" s="76"/>
      <c r="E9" s="6"/>
      <c r="F9" s="80"/>
      <c r="G9" s="19" t="s">
        <v>111</v>
      </c>
      <c r="H9" s="6">
        <f>'2.szKiadás kiemelt jogcímenként'!C7</f>
        <v>121229</v>
      </c>
      <c r="I9" s="6">
        <f t="shared" si="1"/>
        <v>110565</v>
      </c>
      <c r="J9" s="6">
        <v>10664</v>
      </c>
      <c r="K9" s="183"/>
    </row>
    <row r="10" spans="1:11" ht="25.5">
      <c r="A10" s="11" t="s">
        <v>106</v>
      </c>
      <c r="B10" s="76">
        <f>407832+4682</f>
        <v>412514</v>
      </c>
      <c r="C10" s="6">
        <f t="shared" si="0"/>
        <v>368545</v>
      </c>
      <c r="D10" s="76">
        <v>43969</v>
      </c>
      <c r="E10" s="76"/>
      <c r="F10" s="80"/>
      <c r="G10" s="20" t="s">
        <v>115</v>
      </c>
      <c r="H10" s="6">
        <f>'2.szKiadás kiemelt jogcímenként'!C9</f>
        <v>18406</v>
      </c>
      <c r="I10" s="6">
        <f t="shared" si="1"/>
        <v>0</v>
      </c>
      <c r="J10" s="6">
        <v>18406</v>
      </c>
      <c r="K10" s="183"/>
    </row>
    <row r="11" spans="1:11" ht="15">
      <c r="A11" s="11" t="s">
        <v>198</v>
      </c>
      <c r="B11" s="6">
        <f>'1.sz.Bevételi források'!C19</f>
        <v>0</v>
      </c>
      <c r="C11" s="6">
        <f t="shared" si="0"/>
        <v>0</v>
      </c>
      <c r="D11" s="6"/>
      <c r="E11" s="6"/>
      <c r="F11" s="80"/>
      <c r="G11" s="19" t="s">
        <v>112</v>
      </c>
      <c r="H11" s="6">
        <f>'2.szKiadás kiemelt jogcímenként'!C10</f>
        <v>0</v>
      </c>
      <c r="I11" s="6">
        <f t="shared" si="1"/>
        <v>0</v>
      </c>
      <c r="J11" s="6">
        <v>0</v>
      </c>
      <c r="K11" s="183"/>
    </row>
    <row r="12" spans="1:11" ht="15">
      <c r="A12" s="11"/>
      <c r="B12" s="6"/>
      <c r="C12" s="6">
        <f t="shared" si="0"/>
        <v>0</v>
      </c>
      <c r="D12" s="6"/>
      <c r="E12" s="6"/>
      <c r="F12" s="80"/>
      <c r="G12" s="19" t="s">
        <v>121</v>
      </c>
      <c r="H12" s="6">
        <f>'2.szKiadás kiemelt jogcímenként'!C11</f>
        <v>250</v>
      </c>
      <c r="I12" s="6">
        <f t="shared" si="1"/>
        <v>250</v>
      </c>
      <c r="J12" s="6">
        <v>0</v>
      </c>
      <c r="K12" s="183"/>
    </row>
    <row r="13" spans="1:11" ht="14.25">
      <c r="A13" s="185" t="s">
        <v>30</v>
      </c>
      <c r="B13" s="187">
        <f>SUM(B7:B12)</f>
        <v>514957</v>
      </c>
      <c r="C13" s="187">
        <f>SUM(C7:C12)</f>
        <v>465145</v>
      </c>
      <c r="D13" s="187">
        <f>SUM(D7:D12)</f>
        <v>49812</v>
      </c>
      <c r="E13" s="187">
        <f>SUM(E7:E12)</f>
        <v>0</v>
      </c>
      <c r="F13" s="80"/>
      <c r="G13" s="186" t="s">
        <v>32</v>
      </c>
      <c r="H13" s="187">
        <f>SUM(H7:H12)</f>
        <v>537397</v>
      </c>
      <c r="I13" s="187">
        <f>SUM(I7:I12)</f>
        <v>472932</v>
      </c>
      <c r="J13" s="187">
        <f>SUM(J7:J12)</f>
        <v>64465</v>
      </c>
      <c r="K13" s="187">
        <f>SUM(K7:K12)</f>
        <v>0</v>
      </c>
    </row>
    <row r="14" spans="1:11" ht="26.25">
      <c r="A14" s="11" t="s">
        <v>199</v>
      </c>
      <c r="B14" s="6">
        <f>'1.sz.Bevételi források'!C22</f>
        <v>0</v>
      </c>
      <c r="C14" s="6"/>
      <c r="D14" s="6"/>
      <c r="E14" s="6"/>
      <c r="F14" s="80"/>
      <c r="G14" s="77" t="s">
        <v>114</v>
      </c>
      <c r="H14" s="6">
        <f>'2.szKiadás kiemelt jogcímenként'!C18</f>
        <v>0</v>
      </c>
      <c r="I14" s="6">
        <f t="shared" si="1"/>
        <v>0</v>
      </c>
      <c r="J14" s="6"/>
      <c r="K14" s="183"/>
    </row>
    <row r="15" spans="1:11" ht="14.25">
      <c r="A15" s="11" t="s">
        <v>200</v>
      </c>
      <c r="B15" s="6">
        <f>'1.sz.Bevételi források'!C30</f>
        <v>0</v>
      </c>
      <c r="C15" s="6"/>
      <c r="D15" s="6"/>
      <c r="E15" s="6"/>
      <c r="F15" s="80"/>
      <c r="G15" s="77" t="s">
        <v>113</v>
      </c>
      <c r="H15" s="6">
        <f>'2.szKiadás kiemelt jogcímenként'!C17</f>
        <v>0</v>
      </c>
      <c r="I15" s="6">
        <f t="shared" si="1"/>
        <v>0</v>
      </c>
      <c r="J15" s="6"/>
      <c r="K15" s="183"/>
    </row>
    <row r="16" spans="1:11" ht="14.25">
      <c r="A16" s="11" t="s">
        <v>107</v>
      </c>
      <c r="B16" s="6">
        <f>'1.sz.Bevételi források'!C34</f>
        <v>0</v>
      </c>
      <c r="C16" s="6"/>
      <c r="D16" s="6"/>
      <c r="E16" s="6"/>
      <c r="F16" s="80"/>
      <c r="G16" s="77" t="s">
        <v>116</v>
      </c>
      <c r="H16" s="6">
        <f>'2.szKiadás kiemelt jogcímenként'!C14</f>
        <v>2182</v>
      </c>
      <c r="I16" s="6">
        <f t="shared" si="1"/>
        <v>1922</v>
      </c>
      <c r="J16" s="6">
        <v>260</v>
      </c>
      <c r="K16" s="183"/>
    </row>
    <row r="17" spans="1:11" ht="14.25">
      <c r="A17" s="11"/>
      <c r="B17" s="6"/>
      <c r="C17" s="6"/>
      <c r="D17" s="6"/>
      <c r="E17" s="6"/>
      <c r="F17" s="80"/>
      <c r="G17" s="77" t="s">
        <v>117</v>
      </c>
      <c r="H17" s="6">
        <f>'2.szKiadás kiemelt jogcímenként'!C15</f>
        <v>14271</v>
      </c>
      <c r="I17" s="6">
        <f t="shared" si="1"/>
        <v>14271</v>
      </c>
      <c r="J17" s="6"/>
      <c r="K17" s="183"/>
    </row>
    <row r="18" spans="1:11" ht="14.25">
      <c r="A18" s="185" t="s">
        <v>35</v>
      </c>
      <c r="B18" s="187">
        <f>SUM(B14:B17)</f>
        <v>0</v>
      </c>
      <c r="C18" s="187">
        <f>SUM(C14:C17)</f>
        <v>0</v>
      </c>
      <c r="D18" s="187">
        <f>SUM(D14:D17)</f>
        <v>0</v>
      </c>
      <c r="E18" s="187">
        <f>SUM(E14:E17)</f>
        <v>0</v>
      </c>
      <c r="F18" s="80"/>
      <c r="G18" s="186" t="s">
        <v>128</v>
      </c>
      <c r="H18" s="187">
        <f>SUM(H14:H17)</f>
        <v>16453</v>
      </c>
      <c r="I18" s="187">
        <f>SUM(I14:I17)</f>
        <v>16193</v>
      </c>
      <c r="J18" s="187">
        <f>SUM(J14:J17)</f>
        <v>260</v>
      </c>
      <c r="K18" s="187">
        <f>SUM(K14:K17)</f>
        <v>0</v>
      </c>
    </row>
    <row r="19" spans="1:11" ht="14.25">
      <c r="A19" s="11" t="s">
        <v>108</v>
      </c>
      <c r="B19" s="6">
        <f>'1.sz.Bevételi források'!C39</f>
        <v>38893</v>
      </c>
      <c r="C19" s="6">
        <f>B19-D19</f>
        <v>7700</v>
      </c>
      <c r="D19" s="216">
        <v>31193</v>
      </c>
      <c r="E19" s="188"/>
      <c r="F19" s="189"/>
      <c r="G19" s="190" t="s">
        <v>244</v>
      </c>
      <c r="H19" s="191">
        <f>'2.szKiadás kiemelt jogcímenként'!C20</f>
        <v>0</v>
      </c>
      <c r="I19" s="191">
        <f t="shared" si="1"/>
        <v>0</v>
      </c>
      <c r="J19" s="191"/>
      <c r="K19" s="191"/>
    </row>
    <row r="20" spans="1:11" ht="15" thickBot="1">
      <c r="A20" s="48" t="s">
        <v>16</v>
      </c>
      <c r="B20" s="49">
        <f>SUM(B7:B18)-B13-B18+B19</f>
        <v>553850</v>
      </c>
      <c r="C20" s="49">
        <f>SUM(C7:C18)-C13-C18+C19</f>
        <v>472845</v>
      </c>
      <c r="D20" s="49">
        <f>SUM(D7:D18)-D13-D18+D19</f>
        <v>81005</v>
      </c>
      <c r="E20" s="49">
        <f>SUM(E7:E18)-E13-E18+E19</f>
        <v>0</v>
      </c>
      <c r="F20" s="78"/>
      <c r="G20" s="51" t="s">
        <v>16</v>
      </c>
      <c r="H20" s="49">
        <f>SUM(H7:H18)-H13-H18+H19</f>
        <v>553850</v>
      </c>
      <c r="I20" s="49">
        <f>SUM(I7:I18)-I13-I18+I19</f>
        <v>489125</v>
      </c>
      <c r="J20" s="49">
        <f>SUM(J7:J18)-J13-J18+J19</f>
        <v>64725</v>
      </c>
      <c r="K20" s="49">
        <f>SUM(K7:K18)-K13-K18+K19</f>
        <v>0</v>
      </c>
    </row>
    <row r="22" ht="14.25">
      <c r="H22" s="1"/>
    </row>
    <row r="23" spans="1:10" ht="14.25">
      <c r="A23" s="4" t="s">
        <v>239</v>
      </c>
      <c r="B23" s="4"/>
      <c r="C23" s="4"/>
      <c r="D23" s="4"/>
      <c r="E23" s="4"/>
      <c r="F23" s="4"/>
      <c r="G23" s="4"/>
      <c r="H23" s="4"/>
      <c r="I23" s="4"/>
      <c r="J23" s="4"/>
    </row>
    <row r="24" spans="5:11" ht="15" thickBot="1">
      <c r="E24" t="s">
        <v>20</v>
      </c>
      <c r="F24" s="17"/>
      <c r="G24" s="17"/>
      <c r="H24" s="17"/>
      <c r="I24" s="17"/>
      <c r="J24" s="17"/>
      <c r="K24" t="s">
        <v>20</v>
      </c>
    </row>
    <row r="25" spans="1:11" ht="14.25">
      <c r="A25" s="122" t="s">
        <v>102</v>
      </c>
      <c r="B25" s="256" t="s">
        <v>275</v>
      </c>
      <c r="C25" s="257"/>
      <c r="D25" s="257"/>
      <c r="E25" s="258"/>
      <c r="F25" s="79"/>
      <c r="G25" s="69" t="s">
        <v>103</v>
      </c>
      <c r="H25" s="259" t="s">
        <v>275</v>
      </c>
      <c r="I25" s="259"/>
      <c r="J25" s="259"/>
      <c r="K25" s="260"/>
    </row>
    <row r="26" spans="1:11" ht="26.25">
      <c r="A26" s="177"/>
      <c r="B26" s="178" t="s">
        <v>0</v>
      </c>
      <c r="C26" s="178" t="s">
        <v>223</v>
      </c>
      <c r="D26" s="178" t="s">
        <v>222</v>
      </c>
      <c r="E26" s="178" t="s">
        <v>194</v>
      </c>
      <c r="F26" s="179"/>
      <c r="G26" s="184"/>
      <c r="H26" s="181" t="s">
        <v>0</v>
      </c>
      <c r="I26" s="178" t="s">
        <v>223</v>
      </c>
      <c r="J26" s="181" t="s">
        <v>222</v>
      </c>
      <c r="K26" s="182" t="s">
        <v>194</v>
      </c>
    </row>
    <row r="27" spans="1:11" ht="14.25">
      <c r="A27" s="11" t="s">
        <v>104</v>
      </c>
      <c r="B27" s="6">
        <f>'1.sz.Bevételi források'!D5</f>
        <v>8000</v>
      </c>
      <c r="C27" s="6">
        <f>B27-D27</f>
        <v>8000</v>
      </c>
      <c r="D27" s="76"/>
      <c r="E27" s="6"/>
      <c r="F27" s="80"/>
      <c r="G27" s="19" t="s">
        <v>109</v>
      </c>
      <c r="H27" s="6">
        <f>'2.szKiadás kiemelt jogcímenként'!D5</f>
        <v>293903</v>
      </c>
      <c r="I27" s="6">
        <f aca="true" t="shared" si="2" ref="I27:I32">H27-J27</f>
        <v>289503</v>
      </c>
      <c r="J27" s="6">
        <v>4400</v>
      </c>
      <c r="K27" s="183"/>
    </row>
    <row r="28" spans="1:11" ht="14.25">
      <c r="A28" s="11" t="s">
        <v>197</v>
      </c>
      <c r="B28" s="6">
        <f>'1.sz.Bevételi források'!D8</f>
        <v>3094</v>
      </c>
      <c r="C28" s="6">
        <f>B28-D28</f>
        <v>3094</v>
      </c>
      <c r="D28" s="76"/>
      <c r="E28" s="6"/>
      <c r="F28" s="80"/>
      <c r="G28" s="19" t="s">
        <v>110</v>
      </c>
      <c r="H28" s="6">
        <f>'2.szKiadás kiemelt jogcímenként'!D6</f>
        <v>38050</v>
      </c>
      <c r="I28" s="6">
        <f t="shared" si="2"/>
        <v>37192</v>
      </c>
      <c r="J28" s="6">
        <v>858</v>
      </c>
      <c r="K28" s="183"/>
    </row>
    <row r="29" spans="1:11" ht="14.25">
      <c r="A29" s="11" t="s">
        <v>105</v>
      </c>
      <c r="B29" s="6">
        <f>'1.sz.Bevételi források'!D16</f>
        <v>0</v>
      </c>
      <c r="C29" s="6">
        <f>B29-D29</f>
        <v>0</v>
      </c>
      <c r="D29" s="76"/>
      <c r="E29" s="6"/>
      <c r="F29" s="80"/>
      <c r="G29" s="19" t="s">
        <v>111</v>
      </c>
      <c r="H29" s="6">
        <f>'2.szKiadás kiemelt jogcímenként'!D7</f>
        <v>42120</v>
      </c>
      <c r="I29" s="6">
        <f t="shared" si="2"/>
        <v>26971</v>
      </c>
      <c r="J29" s="6">
        <v>15149</v>
      </c>
      <c r="K29" s="183"/>
    </row>
    <row r="30" spans="1:11" ht="26.25">
      <c r="A30" s="11" t="s">
        <v>106</v>
      </c>
      <c r="B30" s="76">
        <v>365595</v>
      </c>
      <c r="C30" s="6">
        <f>B30-D30</f>
        <v>365595</v>
      </c>
      <c r="D30" s="76"/>
      <c r="E30" s="76"/>
      <c r="F30" s="80"/>
      <c r="G30" s="20" t="s">
        <v>115</v>
      </c>
      <c r="H30" s="6">
        <f>'2.szKiadás kiemelt jogcímenként'!D9</f>
        <v>0</v>
      </c>
      <c r="I30" s="6">
        <f t="shared" si="2"/>
        <v>0</v>
      </c>
      <c r="J30" s="6"/>
      <c r="K30" s="183"/>
    </row>
    <row r="31" spans="1:11" ht="14.25">
      <c r="A31" s="11" t="s">
        <v>198</v>
      </c>
      <c r="B31" s="6">
        <f>'1.sz.Bevételi források'!D19</f>
        <v>0</v>
      </c>
      <c r="C31" s="6">
        <f>B31-D31</f>
        <v>0</v>
      </c>
      <c r="D31" s="6"/>
      <c r="E31" s="6"/>
      <c r="F31" s="80"/>
      <c r="G31" s="19" t="s">
        <v>112</v>
      </c>
      <c r="H31" s="6">
        <f>'2.szKiadás kiemelt jogcímenként'!D10</f>
        <v>0</v>
      </c>
      <c r="I31" s="6">
        <f t="shared" si="2"/>
        <v>0</v>
      </c>
      <c r="J31" s="6"/>
      <c r="K31" s="183"/>
    </row>
    <row r="32" spans="1:11" ht="14.25">
      <c r="A32" s="11"/>
      <c r="B32" s="6"/>
      <c r="C32" s="6"/>
      <c r="D32" s="6"/>
      <c r="E32" s="6"/>
      <c r="F32" s="80"/>
      <c r="G32" s="19" t="s">
        <v>121</v>
      </c>
      <c r="H32" s="6">
        <f>'2.szKiadás kiemelt jogcímenként'!D11</f>
        <v>0</v>
      </c>
      <c r="I32" s="6">
        <f t="shared" si="2"/>
        <v>0</v>
      </c>
      <c r="J32" s="6"/>
      <c r="K32" s="183"/>
    </row>
    <row r="33" spans="1:11" ht="14.25">
      <c r="A33" s="185" t="s">
        <v>30</v>
      </c>
      <c r="B33" s="187">
        <f>SUM(B27:B32)</f>
        <v>376689</v>
      </c>
      <c r="C33" s="187">
        <f>SUM(C27:C32)</f>
        <v>376689</v>
      </c>
      <c r="D33" s="187">
        <f>SUM(D27:D32)</f>
        <v>0</v>
      </c>
      <c r="E33" s="187">
        <f>SUM(E27:E32)</f>
        <v>0</v>
      </c>
      <c r="F33" s="80"/>
      <c r="G33" s="186" t="s">
        <v>32</v>
      </c>
      <c r="H33" s="187">
        <f>SUM(H27:H32)</f>
        <v>374073</v>
      </c>
      <c r="I33" s="187">
        <f>SUM(I27:I32)</f>
        <v>353666</v>
      </c>
      <c r="J33" s="187">
        <f>SUM(J27:J32)</f>
        <v>20407</v>
      </c>
      <c r="K33" s="187">
        <f>SUM(K27:K32)</f>
        <v>0</v>
      </c>
    </row>
    <row r="34" spans="1:11" ht="26.25">
      <c r="A34" s="11" t="s">
        <v>199</v>
      </c>
      <c r="B34" s="6">
        <f>'1.sz.Bevételi források'!D22</f>
        <v>0</v>
      </c>
      <c r="C34" s="6">
        <f>B34-D34</f>
        <v>0</v>
      </c>
      <c r="D34" s="6"/>
      <c r="E34" s="6"/>
      <c r="F34" s="80"/>
      <c r="G34" s="77" t="s">
        <v>114</v>
      </c>
      <c r="H34" s="6">
        <f>'2.szKiadás kiemelt jogcímenként'!D18</f>
        <v>0</v>
      </c>
      <c r="I34" s="6">
        <f>H34-J34</f>
        <v>0</v>
      </c>
      <c r="J34" s="6"/>
      <c r="K34" s="183"/>
    </row>
    <row r="35" spans="1:11" ht="14.25">
      <c r="A35" s="11" t="s">
        <v>200</v>
      </c>
      <c r="B35" s="6">
        <f>'1.sz.Bevételi források'!D30</f>
        <v>0</v>
      </c>
      <c r="C35" s="6">
        <f>B35-D35</f>
        <v>0</v>
      </c>
      <c r="D35" s="6"/>
      <c r="E35" s="6"/>
      <c r="F35" s="80"/>
      <c r="G35" s="77" t="s">
        <v>113</v>
      </c>
      <c r="H35" s="6">
        <f>'2.szKiadás kiemelt jogcímenként'!D17</f>
        <v>0</v>
      </c>
      <c r="I35" s="6">
        <f>H35-J35</f>
        <v>0</v>
      </c>
      <c r="J35" s="6"/>
      <c r="K35" s="183"/>
    </row>
    <row r="36" spans="1:11" ht="14.25">
      <c r="A36" s="11" t="s">
        <v>107</v>
      </c>
      <c r="B36" s="6">
        <f>'1.sz.Bevételi források'!D34</f>
        <v>0</v>
      </c>
      <c r="C36" s="6">
        <f>B36-D36</f>
        <v>0</v>
      </c>
      <c r="D36" s="6"/>
      <c r="E36" s="6"/>
      <c r="F36" s="80"/>
      <c r="G36" s="77" t="s">
        <v>116</v>
      </c>
      <c r="H36" s="6">
        <f>'2.szKiadás kiemelt jogcímenként'!D14</f>
        <v>3009</v>
      </c>
      <c r="I36" s="6">
        <f>H36-J36</f>
        <v>3009</v>
      </c>
      <c r="J36" s="6"/>
      <c r="K36" s="183"/>
    </row>
    <row r="37" spans="1:11" ht="14.25">
      <c r="A37" s="11"/>
      <c r="B37" s="6"/>
      <c r="C37" s="6">
        <f>B37-D37</f>
        <v>0</v>
      </c>
      <c r="D37" s="6"/>
      <c r="E37" s="6"/>
      <c r="F37" s="80"/>
      <c r="G37" s="77" t="s">
        <v>117</v>
      </c>
      <c r="H37" s="6">
        <f>'2.szKiadás kiemelt jogcímenként'!D15</f>
        <v>0</v>
      </c>
      <c r="I37" s="6">
        <f>H37-J37</f>
        <v>0</v>
      </c>
      <c r="J37" s="6"/>
      <c r="K37" s="183"/>
    </row>
    <row r="38" spans="1:11" ht="14.25">
      <c r="A38" s="185" t="s">
        <v>35</v>
      </c>
      <c r="B38" s="187">
        <f>SUM(B34:B37)</f>
        <v>0</v>
      </c>
      <c r="C38" s="187">
        <f>SUM(C34:C37)</f>
        <v>0</v>
      </c>
      <c r="D38" s="187">
        <f>SUM(D34:D37)</f>
        <v>0</v>
      </c>
      <c r="E38" s="187">
        <f>SUM(E34:E37)</f>
        <v>0</v>
      </c>
      <c r="F38" s="80"/>
      <c r="G38" s="186" t="s">
        <v>128</v>
      </c>
      <c r="H38" s="187">
        <f>SUM(H34:H37)</f>
        <v>3009</v>
      </c>
      <c r="I38" s="187">
        <f>SUM(I34:I37)</f>
        <v>3009</v>
      </c>
      <c r="J38" s="187">
        <f>SUM(J34:J37)</f>
        <v>0</v>
      </c>
      <c r="K38" s="187">
        <f>SUM(K34:K37)</f>
        <v>0</v>
      </c>
    </row>
    <row r="39" spans="1:11" ht="14.25">
      <c r="A39" s="11" t="s">
        <v>108</v>
      </c>
      <c r="B39" s="6">
        <f>'1.sz.Bevételi források'!D40</f>
        <v>393</v>
      </c>
      <c r="C39" s="6">
        <f>B39-D39</f>
        <v>393</v>
      </c>
      <c r="D39" s="6"/>
      <c r="E39" s="6"/>
      <c r="F39" s="80"/>
      <c r="G39" s="190" t="s">
        <v>244</v>
      </c>
      <c r="H39" s="192">
        <f>'2.szKiadás kiemelt jogcímenként'!D20</f>
        <v>0</v>
      </c>
      <c r="I39" s="192">
        <f>H39-J39</f>
        <v>0</v>
      </c>
      <c r="J39" s="192"/>
      <c r="K39" s="193"/>
    </row>
    <row r="40" spans="1:11" ht="15" thickBot="1">
      <c r="A40" s="48" t="s">
        <v>16</v>
      </c>
      <c r="B40" s="49">
        <f>SUM(B27:B39)-B33-B38</f>
        <v>377082</v>
      </c>
      <c r="C40" s="49">
        <f>SUM(C27:C39)-C33-C38</f>
        <v>377082</v>
      </c>
      <c r="D40" s="49">
        <f>SUM(D27:D39)-D33-D38</f>
        <v>0</v>
      </c>
      <c r="E40" s="49">
        <f>SUM(E27:E39)-E33-E38</f>
        <v>0</v>
      </c>
      <c r="F40" s="78"/>
      <c r="G40" s="51" t="s">
        <v>16</v>
      </c>
      <c r="H40" s="49">
        <f>H33+H38+H39</f>
        <v>377082</v>
      </c>
      <c r="I40" s="49">
        <f>I33+I38+I39</f>
        <v>356675</v>
      </c>
      <c r="J40" s="49">
        <f>J33+J38+J39</f>
        <v>20407</v>
      </c>
      <c r="K40" s="49">
        <f>K33+K38+K39</f>
        <v>0</v>
      </c>
    </row>
    <row r="43" ht="14.25">
      <c r="H43" s="1"/>
    </row>
  </sheetData>
  <sheetProtection/>
  <mergeCells count="4">
    <mergeCell ref="B5:E5"/>
    <mergeCell ref="H5:K5"/>
    <mergeCell ref="B25:E25"/>
    <mergeCell ref="H25:K25"/>
  </mergeCells>
  <printOptions/>
  <pageMargins left="0.7" right="0.7" top="0.75" bottom="0.75" header="0.3" footer="0.3"/>
  <pageSetup horizontalDpi="600" verticalDpi="600" orientation="landscape" paperSize="9" scale="63" r:id="rId4"/>
  <headerFooter>
    <oddHeader>&amp;L&amp;G&amp;C.../2022 (II.....) számú határozat
a Marcali Kistérségi Többcélú Társulás
2022. évi költségvetéséről
</oddHeader>
    <oddFooter>&amp;C&amp;P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F7"/>
  <sheetViews>
    <sheetView view="pageLayout" workbookViewId="0" topLeftCell="A1">
      <selection activeCell="H3" sqref="H3"/>
    </sheetView>
  </sheetViews>
  <sheetFormatPr defaultColWidth="9.140625" defaultRowHeight="15"/>
  <cols>
    <col min="3" max="3" width="26.28125" style="0" customWidth="1"/>
    <col min="4" max="4" width="13.8515625" style="0" customWidth="1"/>
    <col min="5" max="5" width="14.28125" style="0" customWidth="1"/>
    <col min="6" max="6" width="11.00390625" style="0" customWidth="1"/>
  </cols>
  <sheetData>
    <row r="2" spans="2:6" ht="15" thickBot="1">
      <c r="B2" s="4" t="s">
        <v>204</v>
      </c>
      <c r="F2" s="18" t="s">
        <v>60</v>
      </c>
    </row>
    <row r="3" spans="2:6" ht="52.5">
      <c r="B3" s="63" t="s">
        <v>28</v>
      </c>
      <c r="C3" s="64" t="s">
        <v>26</v>
      </c>
      <c r="D3" s="162" t="s">
        <v>210</v>
      </c>
      <c r="E3" s="162" t="s">
        <v>211</v>
      </c>
      <c r="F3" s="163" t="s">
        <v>212</v>
      </c>
    </row>
    <row r="4" spans="2:6" ht="39">
      <c r="B4" s="42" t="s">
        <v>12</v>
      </c>
      <c r="C4" s="19" t="s">
        <v>237</v>
      </c>
      <c r="D4" s="43">
        <v>78</v>
      </c>
      <c r="E4" s="43">
        <v>0</v>
      </c>
      <c r="F4" s="44">
        <f>SUM(D4:E4)</f>
        <v>78</v>
      </c>
    </row>
    <row r="5" spans="2:6" ht="14.25">
      <c r="B5" s="42" t="s">
        <v>13</v>
      </c>
      <c r="C5" s="126" t="s">
        <v>218</v>
      </c>
      <c r="D5" s="164">
        <f>3+4+9+(14*2+14+1+1+5+4+3)</f>
        <v>72</v>
      </c>
      <c r="E5" s="43"/>
      <c r="F5" s="44">
        <f>SUM(D5:E5)</f>
        <v>72</v>
      </c>
    </row>
    <row r="6" spans="2:6" ht="14.25">
      <c r="B6" s="125"/>
      <c r="C6" s="126"/>
      <c r="D6" s="164"/>
      <c r="E6" s="164"/>
      <c r="F6" s="44">
        <f>SUM(D6:E6)</f>
        <v>0</v>
      </c>
    </row>
    <row r="7" spans="2:6" ht="15" thickBot="1">
      <c r="B7" s="61"/>
      <c r="C7" s="51" t="s">
        <v>27</v>
      </c>
      <c r="D7" s="62">
        <f>SUM(D4:D6)</f>
        <v>150</v>
      </c>
      <c r="E7" s="62">
        <f>SUM(E4:E6)</f>
        <v>0</v>
      </c>
      <c r="F7" s="62">
        <f>SUM(F4:F6)</f>
        <v>150</v>
      </c>
    </row>
  </sheetData>
  <sheetProtection/>
  <printOptions/>
  <pageMargins left="0.7" right="0.7" top="0.75" bottom="0.75" header="0.3" footer="0.3"/>
  <pageSetup horizontalDpi="600" verticalDpi="600" orientation="landscape" paperSize="9" r:id="rId2"/>
  <headerFooter>
    <oddHeader>&amp;L&amp;G&amp;C.../2022 (II.....) számú határozat
a Marcali Kistérségi Többcélú Társulás
2022. évi költségvetéséről
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view="pageLayout" workbookViewId="0" topLeftCell="A1">
      <selection activeCell="G3" sqref="G3"/>
    </sheetView>
  </sheetViews>
  <sheetFormatPr defaultColWidth="9.140625" defaultRowHeight="15"/>
  <cols>
    <col min="2" max="2" width="53.7109375" style="0" customWidth="1"/>
    <col min="3" max="3" width="16.7109375" style="0" customWidth="1"/>
    <col min="4" max="4" width="19.8515625" style="0" customWidth="1"/>
    <col min="5" max="5" width="12.7109375" style="0" customWidth="1"/>
    <col min="13" max="13" width="9.8515625" style="0" bestFit="1" customWidth="1"/>
  </cols>
  <sheetData>
    <row r="1" ht="14.25">
      <c r="A1" s="2" t="s">
        <v>249</v>
      </c>
    </row>
    <row r="2" spans="1:5" ht="15" thickBot="1">
      <c r="A2" s="4" t="s">
        <v>132</v>
      </c>
      <c r="E2" s="17" t="s">
        <v>60</v>
      </c>
    </row>
    <row r="3" spans="1:5" ht="52.5">
      <c r="A3" s="63"/>
      <c r="B3" s="64" t="s">
        <v>61</v>
      </c>
      <c r="C3" s="162" t="s">
        <v>210</v>
      </c>
      <c r="D3" s="162" t="s">
        <v>213</v>
      </c>
      <c r="E3" s="163" t="s">
        <v>212</v>
      </c>
    </row>
    <row r="4" spans="1:5" ht="16.5" customHeight="1">
      <c r="A4" s="42" t="s">
        <v>12</v>
      </c>
      <c r="B4" s="19" t="s">
        <v>269</v>
      </c>
      <c r="C4" s="43">
        <v>7</v>
      </c>
      <c r="D4" s="43"/>
      <c r="E4" s="44">
        <f>SUM(C4:D4)</f>
        <v>7</v>
      </c>
    </row>
    <row r="5" spans="1:5" ht="16.5" customHeight="1">
      <c r="A5" s="42" t="s">
        <v>13</v>
      </c>
      <c r="B5" s="19" t="s">
        <v>270</v>
      </c>
      <c r="C5" s="43">
        <v>28</v>
      </c>
      <c r="D5" s="43"/>
      <c r="E5" s="44">
        <f>SUM(C5:D5)</f>
        <v>28</v>
      </c>
    </row>
    <row r="6" spans="1:5" ht="16.5" customHeight="1">
      <c r="A6" s="42" t="s">
        <v>14</v>
      </c>
      <c r="B6" s="19"/>
      <c r="C6" s="43"/>
      <c r="D6" s="43"/>
      <c r="E6" s="44">
        <f>SUM(C6:D6)</f>
        <v>0</v>
      </c>
    </row>
    <row r="7" spans="1:5" ht="16.5" customHeight="1">
      <c r="A7" s="42" t="s">
        <v>15</v>
      </c>
      <c r="B7" s="19"/>
      <c r="C7" s="43"/>
      <c r="D7" s="43"/>
      <c r="E7" s="44">
        <f>SUM(C7:D7)</f>
        <v>0</v>
      </c>
    </row>
    <row r="8" spans="1:5" ht="16.5" customHeight="1">
      <c r="A8" s="42" t="s">
        <v>127</v>
      </c>
      <c r="B8" s="19"/>
      <c r="C8" s="43"/>
      <c r="D8" s="43"/>
      <c r="E8" s="44">
        <f>SUM(C8:D8)</f>
        <v>0</v>
      </c>
    </row>
    <row r="9" spans="1:5" ht="15" thickBot="1">
      <c r="A9" s="61"/>
      <c r="B9" s="51" t="s">
        <v>27</v>
      </c>
      <c r="C9" s="62">
        <f>SUM(C4:C8)</f>
        <v>35</v>
      </c>
      <c r="D9" s="62">
        <f>SUM(D4:D8)</f>
        <v>0</v>
      </c>
      <c r="E9" s="62">
        <f>SUM(E4:E8)</f>
        <v>35</v>
      </c>
    </row>
    <row r="10" spans="1:5" ht="25.5" customHeight="1">
      <c r="A10" s="261" t="s">
        <v>29</v>
      </c>
      <c r="B10" s="261"/>
      <c r="C10" s="261"/>
      <c r="D10" s="261"/>
      <c r="E10" s="261"/>
    </row>
    <row r="12" ht="15" thickBot="1"/>
    <row r="13" spans="1:5" ht="52.5">
      <c r="A13" s="262" t="s">
        <v>120</v>
      </c>
      <c r="B13" s="263"/>
      <c r="C13" s="165" t="s">
        <v>210</v>
      </c>
      <c r="D13" s="165" t="s">
        <v>213</v>
      </c>
      <c r="E13" s="166" t="s">
        <v>212</v>
      </c>
    </row>
    <row r="14" spans="1:14" ht="14.25">
      <c r="A14" s="42" t="s">
        <v>12</v>
      </c>
      <c r="B14" s="19" t="s">
        <v>269</v>
      </c>
      <c r="C14" s="43">
        <v>39</v>
      </c>
      <c r="D14" s="43"/>
      <c r="E14" s="44">
        <f>SUM(C14:D14)</f>
        <v>39</v>
      </c>
      <c r="G14" s="1"/>
      <c r="H14" s="1"/>
      <c r="I14" s="1"/>
      <c r="M14" s="1"/>
      <c r="N14" s="1"/>
    </row>
    <row r="15" spans="1:9" ht="14.25">
      <c r="A15" s="42" t="s">
        <v>13</v>
      </c>
      <c r="B15" s="19" t="s">
        <v>270</v>
      </c>
      <c r="C15" s="43">
        <v>34</v>
      </c>
      <c r="D15" s="43"/>
      <c r="E15" s="44">
        <f>SUM(C15:D15)</f>
        <v>34</v>
      </c>
      <c r="G15" s="1"/>
      <c r="H15" s="1"/>
      <c r="I15" s="1"/>
    </row>
    <row r="16" spans="1:9" ht="14.25">
      <c r="A16" s="42" t="s">
        <v>14</v>
      </c>
      <c r="B16" s="19"/>
      <c r="C16" s="43"/>
      <c r="D16" s="43"/>
      <c r="E16" s="44">
        <f>SUM(C16:D16)</f>
        <v>0</v>
      </c>
      <c r="G16" s="1"/>
      <c r="H16" s="1"/>
      <c r="I16" s="1"/>
    </row>
    <row r="17" spans="1:9" ht="14.25">
      <c r="A17" s="42" t="s">
        <v>15</v>
      </c>
      <c r="B17" s="19"/>
      <c r="C17" s="43"/>
      <c r="D17" s="43"/>
      <c r="E17" s="44">
        <f>SUM(C17:D17)</f>
        <v>0</v>
      </c>
      <c r="G17" s="1"/>
      <c r="H17" s="1"/>
      <c r="I17" s="1"/>
    </row>
    <row r="18" spans="1:9" ht="14.25">
      <c r="A18" s="42" t="s">
        <v>127</v>
      </c>
      <c r="B18" s="19"/>
      <c r="C18" s="43"/>
      <c r="D18" s="43"/>
      <c r="E18" s="44">
        <f>SUM(C18:D18)</f>
        <v>0</v>
      </c>
      <c r="G18" s="1"/>
      <c r="H18" s="1"/>
      <c r="I18" s="1"/>
    </row>
    <row r="19" spans="1:5" ht="15" thickBot="1">
      <c r="A19" s="61"/>
      <c r="B19" s="51" t="s">
        <v>27</v>
      </c>
      <c r="C19" s="62">
        <f>SUM(C14:C18)</f>
        <v>73</v>
      </c>
      <c r="D19" s="62">
        <f>SUM(D14:D18)</f>
        <v>0</v>
      </c>
      <c r="E19" s="62">
        <f>SUM(E14:E18)</f>
        <v>73</v>
      </c>
    </row>
    <row r="22" spans="1:5" ht="15" thickBot="1">
      <c r="A22" s="4" t="s">
        <v>236</v>
      </c>
      <c r="E22" s="17" t="s">
        <v>60</v>
      </c>
    </row>
    <row r="23" spans="1:5" ht="52.5">
      <c r="A23" s="63"/>
      <c r="B23" s="171" t="s">
        <v>61</v>
      </c>
      <c r="C23" s="171" t="s">
        <v>210</v>
      </c>
      <c r="D23" s="171" t="s">
        <v>213</v>
      </c>
      <c r="E23" s="170" t="s">
        <v>212</v>
      </c>
    </row>
    <row r="24" spans="1:5" ht="14.25">
      <c r="A24" s="42"/>
      <c r="B24" s="19"/>
      <c r="C24" s="43"/>
      <c r="D24" s="43"/>
      <c r="E24" s="44"/>
    </row>
    <row r="25" spans="1:5" ht="14.25">
      <c r="A25" s="42"/>
      <c r="B25" s="19"/>
      <c r="C25" s="43"/>
      <c r="D25" s="43"/>
      <c r="E25" s="44"/>
    </row>
    <row r="26" spans="1:5" ht="15" thickBot="1">
      <c r="A26" s="61"/>
      <c r="B26" s="51" t="s">
        <v>27</v>
      </c>
      <c r="C26" s="62">
        <f>SUM(C24:C25)</f>
        <v>0</v>
      </c>
      <c r="D26" s="62">
        <f>SUM(D24:D25)</f>
        <v>0</v>
      </c>
      <c r="E26" s="62">
        <f>SUM(E24:E25)</f>
        <v>0</v>
      </c>
    </row>
    <row r="27" spans="1:5" ht="14.25">
      <c r="A27" s="261" t="s">
        <v>29</v>
      </c>
      <c r="B27" s="261"/>
      <c r="C27" s="261"/>
      <c r="D27" s="261"/>
      <c r="E27" s="261"/>
    </row>
    <row r="30" spans="1:5" ht="15" thickBot="1">
      <c r="A30" s="4" t="s">
        <v>218</v>
      </c>
      <c r="E30" s="17" t="s">
        <v>60</v>
      </c>
    </row>
    <row r="31" spans="1:5" ht="52.5">
      <c r="A31" s="63"/>
      <c r="B31" s="171" t="s">
        <v>61</v>
      </c>
      <c r="C31" s="171" t="s">
        <v>210</v>
      </c>
      <c r="D31" s="171" t="s">
        <v>213</v>
      </c>
      <c r="E31" s="170" t="s">
        <v>212</v>
      </c>
    </row>
    <row r="32" spans="1:5" ht="14.25">
      <c r="A32" s="42"/>
      <c r="B32" s="19"/>
      <c r="C32" s="43"/>
      <c r="D32" s="43"/>
      <c r="E32" s="44"/>
    </row>
    <row r="33" spans="1:5" ht="14.25">
      <c r="A33" s="42"/>
      <c r="B33" s="19"/>
      <c r="C33" s="43"/>
      <c r="D33" s="43"/>
      <c r="E33" s="44"/>
    </row>
    <row r="34" spans="1:5" ht="15" thickBot="1">
      <c r="A34" s="61"/>
      <c r="B34" s="51" t="s">
        <v>27</v>
      </c>
      <c r="C34" s="62">
        <f>SUM(C32:C33)</f>
        <v>0</v>
      </c>
      <c r="D34" s="62">
        <f>SUM(D32:D33)</f>
        <v>0</v>
      </c>
      <c r="E34" s="62">
        <f>SUM(E32:E33)</f>
        <v>0</v>
      </c>
    </row>
    <row r="35" spans="1:5" ht="14.25">
      <c r="A35" s="261" t="s">
        <v>29</v>
      </c>
      <c r="B35" s="261"/>
      <c r="C35" s="261"/>
      <c r="D35" s="261"/>
      <c r="E35" s="261"/>
    </row>
  </sheetData>
  <sheetProtection/>
  <mergeCells count="4">
    <mergeCell ref="A10:E10"/>
    <mergeCell ref="A13:B13"/>
    <mergeCell ref="A27:E27"/>
    <mergeCell ref="A35:E35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&amp;L&amp;G&amp;C.../2022 (II.....) számú határozat
a Marcali Kistérségi Többcélú Társulás
2022. évi költségvetéséről
</oddHeader>
    <oddFooter>&amp;C&amp;P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3:H18"/>
  <sheetViews>
    <sheetView view="pageLayout" workbookViewId="0" topLeftCell="A1">
      <selection activeCell="H5" sqref="H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5" width="12.00390625" style="0" customWidth="1"/>
    <col min="6" max="6" width="22.28125" style="0" customWidth="1"/>
  </cols>
  <sheetData>
    <row r="3" spans="1:6" ht="14.25">
      <c r="A3" s="2" t="s">
        <v>205</v>
      </c>
      <c r="B3" s="2"/>
      <c r="C3" s="2"/>
      <c r="D3" s="2"/>
      <c r="E3" s="2"/>
      <c r="F3" s="3" t="s">
        <v>20</v>
      </c>
    </row>
    <row r="4" spans="1:6" ht="15" thickBot="1">
      <c r="A4" s="2" t="s">
        <v>237</v>
      </c>
      <c r="B4" s="2"/>
      <c r="C4" s="2"/>
      <c r="D4" s="2"/>
      <c r="E4" s="2"/>
      <c r="F4" s="3"/>
    </row>
    <row r="5" spans="1:6" ht="15" customHeight="1">
      <c r="A5" s="66" t="s">
        <v>21</v>
      </c>
      <c r="B5" s="239" t="s">
        <v>22</v>
      </c>
      <c r="C5" s="239" t="s">
        <v>207</v>
      </c>
      <c r="D5" s="239" t="s">
        <v>208</v>
      </c>
      <c r="E5" s="239" t="s">
        <v>209</v>
      </c>
      <c r="F5" s="237" t="s">
        <v>23</v>
      </c>
    </row>
    <row r="6" spans="1:6" ht="51.75" customHeight="1">
      <c r="A6" s="67" t="s">
        <v>24</v>
      </c>
      <c r="B6" s="240"/>
      <c r="C6" s="240"/>
      <c r="D6" s="240"/>
      <c r="E6" s="240"/>
      <c r="F6" s="238"/>
    </row>
    <row r="7" spans="1:6" ht="42.75" customHeight="1">
      <c r="A7" s="125"/>
      <c r="B7" s="126"/>
      <c r="C7" s="218"/>
      <c r="D7" s="128"/>
      <c r="E7" s="218"/>
      <c r="F7" s="129"/>
    </row>
    <row r="8" spans="1:6" ht="37.5" customHeight="1">
      <c r="A8" s="125"/>
      <c r="B8" s="126"/>
      <c r="C8" s="127"/>
      <c r="D8" s="128"/>
      <c r="E8" s="127"/>
      <c r="F8" s="129"/>
    </row>
    <row r="9" spans="1:8" ht="26.25" customHeight="1">
      <c r="A9" s="125"/>
      <c r="B9" s="126"/>
      <c r="C9" s="127"/>
      <c r="D9" s="128"/>
      <c r="E9" s="127"/>
      <c r="F9" s="129"/>
      <c r="H9" s="1"/>
    </row>
    <row r="10" spans="1:8" ht="26.25" customHeight="1">
      <c r="A10" s="125"/>
      <c r="B10" s="126"/>
      <c r="C10" s="127"/>
      <c r="D10" s="128"/>
      <c r="E10" s="127"/>
      <c r="F10" s="129"/>
      <c r="H10" s="1"/>
    </row>
    <row r="11" spans="1:6" ht="15" thickBot="1">
      <c r="A11" s="58"/>
      <c r="B11" s="51"/>
      <c r="C11" s="59">
        <f>SUM(C7:C10)</f>
        <v>0</v>
      </c>
      <c r="D11" s="59">
        <f>SUM(D7:D9)</f>
        <v>0</v>
      </c>
      <c r="E11" s="59">
        <f>SUM(E7:E10)</f>
        <v>0</v>
      </c>
      <c r="F11" s="60"/>
    </row>
    <row r="14" spans="1:6" ht="15" thickBot="1">
      <c r="A14" s="2" t="s">
        <v>218</v>
      </c>
      <c r="B14" s="2"/>
      <c r="C14" s="2"/>
      <c r="D14" s="2"/>
      <c r="E14" s="2"/>
      <c r="F14" s="3"/>
    </row>
    <row r="15" spans="1:6" ht="14.25">
      <c r="A15" s="66" t="s">
        <v>21</v>
      </c>
      <c r="B15" s="239" t="s">
        <v>22</v>
      </c>
      <c r="C15" s="239" t="s">
        <v>207</v>
      </c>
      <c r="D15" s="239" t="s">
        <v>208</v>
      </c>
      <c r="E15" s="239" t="s">
        <v>209</v>
      </c>
      <c r="F15" s="237" t="s">
        <v>23</v>
      </c>
    </row>
    <row r="16" spans="1:6" ht="35.25" customHeight="1">
      <c r="A16" s="67" t="s">
        <v>24</v>
      </c>
      <c r="B16" s="240"/>
      <c r="C16" s="240"/>
      <c r="D16" s="240"/>
      <c r="E16" s="240"/>
      <c r="F16" s="238"/>
    </row>
    <row r="17" spans="1:6" ht="14.25">
      <c r="A17" s="125"/>
      <c r="B17" s="126"/>
      <c r="C17" s="127"/>
      <c r="D17" s="128"/>
      <c r="E17" s="128"/>
      <c r="F17" s="129"/>
    </row>
    <row r="18" spans="1:6" ht="15" thickBot="1">
      <c r="A18" s="58"/>
      <c r="B18" s="51"/>
      <c r="C18" s="59">
        <f>SUM(C17:C17)</f>
        <v>0</v>
      </c>
      <c r="D18" s="59">
        <f>SUM(D17:D17)</f>
        <v>0</v>
      </c>
      <c r="E18" s="59">
        <f>SUM(E17:E17)</f>
        <v>0</v>
      </c>
      <c r="F18" s="60"/>
    </row>
  </sheetData>
  <sheetProtection/>
  <mergeCells count="10">
    <mergeCell ref="B5:B6"/>
    <mergeCell ref="C5:C6"/>
    <mergeCell ref="D5:D6"/>
    <mergeCell ref="E5:E6"/>
    <mergeCell ref="F5:F6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&amp;L&amp;G&amp;C.../2022 (II.....) számú határozat
a Marcali Kistérségi Többcélú Társulás
2022. évi költségvetéséről
</oddHeader>
    <oddFooter>&amp;C&amp;P. oldal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J13"/>
  <sheetViews>
    <sheetView view="pageLayout" workbookViewId="0" topLeftCell="A1">
      <selection activeCell="L2" sqref="L2"/>
    </sheetView>
  </sheetViews>
  <sheetFormatPr defaultColWidth="9.140625" defaultRowHeight="15"/>
  <cols>
    <col min="1" max="1" width="34.140625" style="0" customWidth="1"/>
    <col min="9" max="9" width="10.00390625" style="0" customWidth="1"/>
  </cols>
  <sheetData>
    <row r="2" ht="14.25">
      <c r="A2" t="s">
        <v>206</v>
      </c>
    </row>
    <row r="3" ht="15" thickBot="1">
      <c r="J3" s="12" t="s">
        <v>167</v>
      </c>
    </row>
    <row r="4" spans="1:10" ht="14.25">
      <c r="A4" s="143" t="s">
        <v>62</v>
      </c>
      <c r="B4" s="144" t="s">
        <v>156</v>
      </c>
      <c r="C4" s="264" t="s">
        <v>157</v>
      </c>
      <c r="D4" s="264"/>
      <c r="E4" s="264"/>
      <c r="F4" s="264"/>
      <c r="G4" s="264"/>
      <c r="H4" s="264"/>
      <c r="I4" s="264"/>
      <c r="J4" s="145" t="s">
        <v>0</v>
      </c>
    </row>
    <row r="5" spans="1:10" ht="42.75">
      <c r="A5" s="146"/>
      <c r="B5" s="147"/>
      <c r="C5" s="148" t="s">
        <v>12</v>
      </c>
      <c r="D5" s="148" t="s">
        <v>13</v>
      </c>
      <c r="E5" s="148" t="s">
        <v>14</v>
      </c>
      <c r="F5" s="148" t="s">
        <v>15</v>
      </c>
      <c r="G5" s="148" t="s">
        <v>127</v>
      </c>
      <c r="H5" s="148" t="s">
        <v>152</v>
      </c>
      <c r="I5" s="149" t="s">
        <v>158</v>
      </c>
      <c r="J5" s="150"/>
    </row>
    <row r="6" spans="1:10" ht="14.25">
      <c r="A6" s="141" t="s">
        <v>159</v>
      </c>
      <c r="B6" s="140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2">
        <f>SUM(B6:I6)</f>
        <v>0</v>
      </c>
    </row>
    <row r="7" spans="1:10" ht="14.25">
      <c r="A7" s="141" t="s">
        <v>160</v>
      </c>
      <c r="B7" s="140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2">
        <f aca="true" t="shared" si="0" ref="J7:J13">SUM(B7:I7)</f>
        <v>0</v>
      </c>
    </row>
    <row r="8" spans="1:10" ht="14.25">
      <c r="A8" s="141" t="s">
        <v>161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2">
        <f t="shared" si="0"/>
        <v>0</v>
      </c>
    </row>
    <row r="9" spans="1:10" ht="42.75">
      <c r="A9" s="141" t="s">
        <v>162</v>
      </c>
      <c r="B9" s="140">
        <v>10710</v>
      </c>
      <c r="C9" s="140">
        <v>10710</v>
      </c>
      <c r="D9" s="140">
        <v>10710</v>
      </c>
      <c r="E9" s="140">
        <v>10710</v>
      </c>
      <c r="F9" s="140">
        <v>9230</v>
      </c>
      <c r="G9" s="140">
        <v>0</v>
      </c>
      <c r="H9" s="140">
        <v>0</v>
      </c>
      <c r="I9" s="140">
        <v>0</v>
      </c>
      <c r="J9" s="142">
        <f t="shared" si="0"/>
        <v>52070</v>
      </c>
    </row>
    <row r="10" spans="1:10" ht="14.25">
      <c r="A10" s="141" t="s">
        <v>163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2">
        <f t="shared" si="0"/>
        <v>0</v>
      </c>
    </row>
    <row r="11" spans="1:10" ht="28.5">
      <c r="A11" s="141" t="s">
        <v>164</v>
      </c>
      <c r="B11" s="140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2">
        <f t="shared" si="0"/>
        <v>0</v>
      </c>
    </row>
    <row r="12" spans="1:10" ht="28.5">
      <c r="A12" s="141" t="s">
        <v>165</v>
      </c>
      <c r="B12" s="140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2">
        <f t="shared" si="0"/>
        <v>0</v>
      </c>
    </row>
    <row r="13" spans="1:10" ht="15" thickBot="1">
      <c r="A13" s="151" t="s">
        <v>166</v>
      </c>
      <c r="B13" s="152">
        <f>SUM(B6:B12)</f>
        <v>10710</v>
      </c>
      <c r="C13" s="152">
        <f aca="true" t="shared" si="1" ref="C13:I13">SUM(C6:C12)</f>
        <v>10710</v>
      </c>
      <c r="D13" s="152">
        <f t="shared" si="1"/>
        <v>10710</v>
      </c>
      <c r="E13" s="152">
        <f t="shared" si="1"/>
        <v>10710</v>
      </c>
      <c r="F13" s="152">
        <f t="shared" si="1"/>
        <v>9230</v>
      </c>
      <c r="G13" s="152">
        <f t="shared" si="1"/>
        <v>0</v>
      </c>
      <c r="H13" s="152">
        <f t="shared" si="1"/>
        <v>0</v>
      </c>
      <c r="I13" s="152">
        <f t="shared" si="1"/>
        <v>0</v>
      </c>
      <c r="J13" s="153">
        <f t="shared" si="0"/>
        <v>52070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landscape" paperSize="9" scale="74" r:id="rId1"/>
  <headerFooter>
    <oddHeader>&amp;C.../2022 (II.....) számú határozat
a Marcali Kistérségi Többcélú Társulás
2022. évi költségvetéséről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8"/>
  <sheetViews>
    <sheetView tabSelected="1" view="pageLayout" workbookViewId="0" topLeftCell="A10">
      <selection activeCell="E19" sqref="E19"/>
    </sheetView>
  </sheetViews>
  <sheetFormatPr defaultColWidth="9.140625" defaultRowHeight="15"/>
  <cols>
    <col min="1" max="1" width="40.7109375" style="0" customWidth="1"/>
    <col min="2" max="3" width="17.28125" style="0" customWidth="1"/>
    <col min="4" max="5" width="18.140625" style="0" customWidth="1"/>
  </cols>
  <sheetData>
    <row r="2" spans="1:5" ht="15" thickBot="1">
      <c r="A2" s="4" t="s">
        <v>54</v>
      </c>
      <c r="B2" s="4"/>
      <c r="C2" s="4"/>
      <c r="D2" s="4"/>
      <c r="E2" s="18" t="s">
        <v>20</v>
      </c>
    </row>
    <row r="3" spans="1:5" ht="67.5" customHeight="1">
      <c r="A3" s="52" t="s">
        <v>52</v>
      </c>
      <c r="B3" s="47" t="s">
        <v>257</v>
      </c>
      <c r="C3" s="109" t="s">
        <v>271</v>
      </c>
      <c r="D3" s="109" t="s">
        <v>272</v>
      </c>
      <c r="E3" s="110" t="s">
        <v>273</v>
      </c>
    </row>
    <row r="4" spans="1:5" ht="14.25">
      <c r="A4" s="22" t="s">
        <v>31</v>
      </c>
      <c r="B4" s="14">
        <f>SUM(B5:B11)-B8</f>
        <v>112694</v>
      </c>
      <c r="C4" s="14">
        <f>SUM(C5:C11)-C8</f>
        <v>537397</v>
      </c>
      <c r="D4" s="14">
        <f>SUM(D5:D11)-D8</f>
        <v>374073</v>
      </c>
      <c r="E4" s="111">
        <f>B4+C4+D4</f>
        <v>1024164</v>
      </c>
    </row>
    <row r="5" spans="1:5" ht="14.25">
      <c r="A5" s="19" t="s">
        <v>17</v>
      </c>
      <c r="B5" s="6">
        <v>42464</v>
      </c>
      <c r="C5" s="102">
        <v>351127</v>
      </c>
      <c r="D5" s="102">
        <v>293903</v>
      </c>
      <c r="E5" s="36">
        <f>B5+C5+D5</f>
        <v>687494</v>
      </c>
    </row>
    <row r="6" spans="1:7" ht="26.25">
      <c r="A6" s="19" t="s">
        <v>137</v>
      </c>
      <c r="B6" s="6">
        <v>3114</v>
      </c>
      <c r="C6" s="102">
        <v>46385</v>
      </c>
      <c r="D6" s="102">
        <v>38050</v>
      </c>
      <c r="E6" s="36">
        <f>B6+C6+D6</f>
        <v>87549</v>
      </c>
      <c r="G6" s="1"/>
    </row>
    <row r="7" spans="1:7" ht="14.25">
      <c r="A7" s="19" t="s">
        <v>19</v>
      </c>
      <c r="B7" s="6">
        <v>51132</v>
      </c>
      <c r="C7" s="102">
        <v>121229</v>
      </c>
      <c r="D7" s="102">
        <v>42120</v>
      </c>
      <c r="E7" s="36">
        <f>B7+C7+D7</f>
        <v>214481</v>
      </c>
      <c r="G7" s="1"/>
    </row>
    <row r="8" spans="1:5" ht="14.25">
      <c r="A8" s="19" t="s">
        <v>133</v>
      </c>
      <c r="B8" s="24">
        <f>SUM(B9:B10)</f>
        <v>15984</v>
      </c>
      <c r="C8" s="24">
        <f>SUM(C9:C10)</f>
        <v>18406</v>
      </c>
      <c r="D8" s="24">
        <f>SUM(D9:D10)</f>
        <v>0</v>
      </c>
      <c r="E8" s="36">
        <f>SUM(E9:E10)</f>
        <v>34390</v>
      </c>
    </row>
    <row r="9" spans="1:5" ht="18" customHeight="1">
      <c r="A9" s="132" t="s">
        <v>134</v>
      </c>
      <c r="B9" s="9">
        <v>15984</v>
      </c>
      <c r="C9" s="9">
        <v>18406</v>
      </c>
      <c r="D9" s="9"/>
      <c r="E9" s="112">
        <f aca="true" t="shared" si="0" ref="E9:E15">B9+C9+D9</f>
        <v>34390</v>
      </c>
    </row>
    <row r="10" spans="1:5" ht="14.25">
      <c r="A10" s="21" t="s">
        <v>135</v>
      </c>
      <c r="B10" s="9"/>
      <c r="C10" s="9"/>
      <c r="D10" s="9"/>
      <c r="E10" s="112">
        <f t="shared" si="0"/>
        <v>0</v>
      </c>
    </row>
    <row r="11" spans="1:5" ht="14.25">
      <c r="A11" s="19" t="s">
        <v>136</v>
      </c>
      <c r="B11" s="24"/>
      <c r="C11" s="6">
        <v>250</v>
      </c>
      <c r="D11" s="6"/>
      <c r="E11" s="36">
        <f t="shared" si="0"/>
        <v>250</v>
      </c>
    </row>
    <row r="12" spans="1:5" ht="14.25">
      <c r="A12" s="19"/>
      <c r="B12" s="24"/>
      <c r="C12" s="6"/>
      <c r="D12" s="6"/>
      <c r="E12" s="36">
        <f t="shared" si="0"/>
        <v>0</v>
      </c>
    </row>
    <row r="13" spans="1:5" ht="14.25">
      <c r="A13" s="22" t="s">
        <v>36</v>
      </c>
      <c r="B13" s="14">
        <f>SUM(B14:B18)-B16</f>
        <v>0</v>
      </c>
      <c r="C13" s="14">
        <f>SUM(C14:C18)-C16</f>
        <v>16453</v>
      </c>
      <c r="D13" s="103">
        <f>SUM(D14:D18)-D16</f>
        <v>3009</v>
      </c>
      <c r="E13" s="111">
        <f t="shared" si="0"/>
        <v>19462</v>
      </c>
    </row>
    <row r="14" spans="1:5" ht="14.25">
      <c r="A14" s="19" t="s">
        <v>138</v>
      </c>
      <c r="B14" s="6">
        <v>0</v>
      </c>
      <c r="C14" s="76">
        <v>2182</v>
      </c>
      <c r="D14" s="6">
        <v>3009</v>
      </c>
      <c r="E14" s="36">
        <f t="shared" si="0"/>
        <v>5191</v>
      </c>
    </row>
    <row r="15" spans="1:5" ht="14.25">
      <c r="A15" s="19" t="s">
        <v>141</v>
      </c>
      <c r="B15" s="6">
        <v>0</v>
      </c>
      <c r="C15" s="76">
        <v>14271</v>
      </c>
      <c r="D15" s="6"/>
      <c r="E15" s="36">
        <f t="shared" si="0"/>
        <v>14271</v>
      </c>
    </row>
    <row r="16" spans="1:5" ht="14.25">
      <c r="A16" s="19" t="s">
        <v>142</v>
      </c>
      <c r="B16" s="6">
        <f>SUM(B17:B18)</f>
        <v>0</v>
      </c>
      <c r="C16" s="6">
        <f>SUM(C17:C18)</f>
        <v>0</v>
      </c>
      <c r="D16" s="6">
        <f>SUM(D17:D18)</f>
        <v>0</v>
      </c>
      <c r="E16" s="36">
        <f>B16+C16</f>
        <v>0</v>
      </c>
    </row>
    <row r="17" spans="1:5" ht="14.25">
      <c r="A17" s="21" t="s">
        <v>139</v>
      </c>
      <c r="B17" s="37"/>
      <c r="C17" s="9">
        <v>0</v>
      </c>
      <c r="D17" s="9"/>
      <c r="E17" s="112">
        <f>B17+C17+D17</f>
        <v>0</v>
      </c>
    </row>
    <row r="18" spans="1:5" ht="18" customHeight="1">
      <c r="A18" s="21" t="s">
        <v>140</v>
      </c>
      <c r="B18" s="37"/>
      <c r="C18" s="9"/>
      <c r="D18" s="9"/>
      <c r="E18" s="112">
        <f>B18+C18+D18</f>
        <v>0</v>
      </c>
    </row>
    <row r="19" spans="1:5" ht="14.25">
      <c r="A19" s="22" t="s">
        <v>195</v>
      </c>
      <c r="B19" s="14">
        <v>13945</v>
      </c>
      <c r="C19" s="14"/>
      <c r="D19" s="14"/>
      <c r="E19" s="111">
        <f>B19+C19+D19</f>
        <v>13945</v>
      </c>
    </row>
    <row r="20" spans="1:8" ht="14.25">
      <c r="A20" s="22" t="s">
        <v>196</v>
      </c>
      <c r="B20" s="14">
        <v>124191</v>
      </c>
      <c r="C20" s="14"/>
      <c r="D20" s="14"/>
      <c r="E20" s="111">
        <f>B20+C20+D20</f>
        <v>124191</v>
      </c>
      <c r="H20" s="1"/>
    </row>
    <row r="21" spans="1:8" ht="14.25">
      <c r="A21" s="197" t="s">
        <v>230</v>
      </c>
      <c r="B21" s="198">
        <f>B22</f>
        <v>0</v>
      </c>
      <c r="C21" s="198">
        <f>C22</f>
        <v>0</v>
      </c>
      <c r="D21" s="199">
        <f>D22</f>
        <v>0</v>
      </c>
      <c r="E21" s="200">
        <f>E22</f>
        <v>0</v>
      </c>
      <c r="H21" s="1"/>
    </row>
    <row r="22" spans="1:8" ht="39">
      <c r="A22" s="204" t="s">
        <v>231</v>
      </c>
      <c r="B22" s="201"/>
      <c r="C22" s="201"/>
      <c r="D22" s="202"/>
      <c r="E22" s="203">
        <f>B22+C22+D22</f>
        <v>0</v>
      </c>
      <c r="H22" s="1"/>
    </row>
    <row r="23" spans="1:7" ht="15" thickBot="1">
      <c r="A23" s="51" t="s">
        <v>16</v>
      </c>
      <c r="B23" s="49">
        <f>B4+B13+B19+B20+B21</f>
        <v>250830</v>
      </c>
      <c r="C23" s="49">
        <f>C4+C13+C19+C20</f>
        <v>553850</v>
      </c>
      <c r="D23" s="104">
        <f>D4+D13+D19+D20</f>
        <v>377082</v>
      </c>
      <c r="E23" s="57">
        <f>B23+C23+D23</f>
        <v>1181762</v>
      </c>
      <c r="G23" s="1"/>
    </row>
    <row r="24" spans="1:5" ht="15" thickBot="1">
      <c r="A24" s="121" t="s">
        <v>126</v>
      </c>
      <c r="B24" s="120"/>
      <c r="C24" s="120"/>
      <c r="D24" s="120"/>
      <c r="E24" s="120">
        <f>C24+B24</f>
        <v>0</v>
      </c>
    </row>
    <row r="27" spans="3:5" ht="14.25">
      <c r="C27" s="1"/>
      <c r="E27" s="1"/>
    </row>
    <row r="28" ht="14.25">
      <c r="E28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headerFooter>
    <oddHeader>&amp;L&amp;G&amp;C.../2022 (II.....) számú határozat
a Marcali Kistérségi Többcélú Társulás
2022. évi költségvetéséről
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7"/>
  <sheetViews>
    <sheetView view="pageLayout" zoomScaleSheetLayoutView="70" workbookViewId="0" topLeftCell="A10">
      <selection activeCell="E12" sqref="E12"/>
    </sheetView>
  </sheetViews>
  <sheetFormatPr defaultColWidth="9.140625" defaultRowHeight="15"/>
  <cols>
    <col min="1" max="1" width="70.8515625" style="0" customWidth="1"/>
    <col min="2" max="2" width="13.28125" style="0" customWidth="1"/>
    <col min="4" max="4" width="41.00390625" style="0" customWidth="1"/>
    <col min="5" max="5" width="13.140625" style="0" customWidth="1"/>
  </cols>
  <sheetData>
    <row r="1" ht="14.25">
      <c r="B1" s="1"/>
    </row>
    <row r="2" spans="1:5" ht="15" thickBot="1">
      <c r="A2" s="4" t="s">
        <v>56</v>
      </c>
      <c r="B2" s="4"/>
      <c r="C2" s="12"/>
      <c r="D2" s="12"/>
      <c r="E2" s="12" t="s">
        <v>20</v>
      </c>
    </row>
    <row r="3" spans="1:5" ht="14.25">
      <c r="A3" s="26" t="s">
        <v>1</v>
      </c>
      <c r="B3" s="27">
        <f>B4</f>
        <v>113195</v>
      </c>
      <c r="C3" s="31"/>
      <c r="D3" s="133" t="s">
        <v>53</v>
      </c>
      <c r="E3" s="172">
        <f>SUM(E4:E9)</f>
        <v>1024164</v>
      </c>
    </row>
    <row r="4" spans="1:5" ht="14.25">
      <c r="A4" s="5" t="s">
        <v>2</v>
      </c>
      <c r="B4" s="6">
        <f>'1.sz.Bevételi források'!E6</f>
        <v>113195</v>
      </c>
      <c r="C4" s="32"/>
      <c r="D4" s="134" t="s">
        <v>17</v>
      </c>
      <c r="E4" s="7">
        <f>'2.szKiadás kiemelt jogcímenként'!E5</f>
        <v>687494</v>
      </c>
    </row>
    <row r="5" spans="1:5" ht="14.25">
      <c r="A5" s="5"/>
      <c r="B5" s="6"/>
      <c r="C5" s="32"/>
      <c r="D5" s="134" t="s">
        <v>18</v>
      </c>
      <c r="E5" s="7">
        <f>'2.szKiadás kiemelt jogcímenként'!E6</f>
        <v>87549</v>
      </c>
    </row>
    <row r="6" spans="1:5" ht="14.25">
      <c r="A6" s="13" t="s">
        <v>168</v>
      </c>
      <c r="B6" s="14">
        <f>SUM(B7:B12)</f>
        <v>931914</v>
      </c>
      <c r="C6" s="32"/>
      <c r="D6" s="134" t="s">
        <v>19</v>
      </c>
      <c r="E6" s="7">
        <f>'2.szKiadás kiemelt jogcímenként'!E7</f>
        <v>214481</v>
      </c>
    </row>
    <row r="7" spans="1:5" ht="14.25">
      <c r="A7" s="5" t="s">
        <v>172</v>
      </c>
      <c r="B7" s="6">
        <f>'1.sz.Bevételi források'!E9</f>
        <v>56314</v>
      </c>
      <c r="C7" s="32"/>
      <c r="D7" s="135" t="s">
        <v>145</v>
      </c>
      <c r="E7" s="7">
        <f>'2.szKiadás kiemelt jogcímenként'!E9</f>
        <v>34390</v>
      </c>
    </row>
    <row r="8" spans="1:5" ht="14.25">
      <c r="A8" s="5" t="s">
        <v>173</v>
      </c>
      <c r="B8" s="6">
        <f>'1.sz.Bevételi források'!E10</f>
        <v>62000</v>
      </c>
      <c r="C8" s="32"/>
      <c r="D8" s="134" t="s">
        <v>146</v>
      </c>
      <c r="E8" s="7">
        <f>'2.szKiadás kiemelt jogcímenként'!E10</f>
        <v>0</v>
      </c>
    </row>
    <row r="9" spans="1:5" ht="14.25">
      <c r="A9" s="5" t="s">
        <v>174</v>
      </c>
      <c r="B9" s="6">
        <f>'1.sz.Bevételi források'!E11</f>
        <v>802331</v>
      </c>
      <c r="C9" s="32"/>
      <c r="D9" s="134" t="s">
        <v>136</v>
      </c>
      <c r="E9" s="7">
        <f>'2.szKiadás kiemelt jogcímenként'!E11</f>
        <v>250</v>
      </c>
    </row>
    <row r="10" spans="1:5" ht="14.25">
      <c r="A10" s="5" t="s">
        <v>175</v>
      </c>
      <c r="B10" s="6">
        <f>'1.sz.Bevételi források'!E12</f>
        <v>6587</v>
      </c>
      <c r="C10" s="32"/>
      <c r="D10" s="102"/>
      <c r="E10" s="7"/>
    </row>
    <row r="11" spans="1:5" ht="14.25">
      <c r="A11" s="5" t="s">
        <v>176</v>
      </c>
      <c r="B11" s="6">
        <f>'1.sz.Bevételi források'!E13</f>
        <v>0</v>
      </c>
      <c r="C11" s="32"/>
      <c r="D11" s="136" t="s">
        <v>195</v>
      </c>
      <c r="E11" s="173">
        <f>'2.szKiadás kiemelt jogcímenként'!E19-'3b sz.Felhalmozási mérleg'!E12</f>
        <v>13945</v>
      </c>
    </row>
    <row r="12" spans="1:5" ht="14.25">
      <c r="A12" s="5" t="s">
        <v>177</v>
      </c>
      <c r="B12" s="6">
        <f>'1.sz.Bevételi források'!E14</f>
        <v>4682</v>
      </c>
      <c r="C12" s="32"/>
      <c r="D12" s="136" t="s">
        <v>196</v>
      </c>
      <c r="E12" s="173">
        <f>'2.szKiadás kiemelt jogcímenként'!E20-'3b sz.Felhalmozási mérleg'!E13</f>
        <v>106039</v>
      </c>
    </row>
    <row r="13" spans="1:5" ht="14.25">
      <c r="A13" s="13" t="s">
        <v>169</v>
      </c>
      <c r="B13" s="14">
        <f>B14</f>
        <v>0</v>
      </c>
      <c r="C13" s="32"/>
      <c r="D13" s="197" t="s">
        <v>230</v>
      </c>
      <c r="E13" s="206">
        <f>E14</f>
        <v>0</v>
      </c>
    </row>
    <row r="14" spans="1:5" ht="26.25">
      <c r="A14" s="5" t="s">
        <v>185</v>
      </c>
      <c r="B14" s="6">
        <f>'1.sz.Bevételi források'!E16</f>
        <v>0</v>
      </c>
      <c r="C14" s="32"/>
      <c r="D14" s="207" t="s">
        <v>232</v>
      </c>
      <c r="E14" s="7"/>
    </row>
    <row r="15" spans="1:5" ht="14.25">
      <c r="A15" s="11"/>
      <c r="B15" s="6"/>
      <c r="C15" s="32"/>
      <c r="D15" s="25"/>
      <c r="E15" s="174"/>
    </row>
    <row r="16" spans="1:5" ht="14.25">
      <c r="A16" s="13" t="s">
        <v>170</v>
      </c>
      <c r="B16" s="14">
        <f>B17</f>
        <v>0</v>
      </c>
      <c r="C16" s="32"/>
      <c r="D16" s="25"/>
      <c r="E16" s="174"/>
    </row>
    <row r="17" spans="1:5" ht="14.25">
      <c r="A17" s="5" t="s">
        <v>190</v>
      </c>
      <c r="B17" s="6">
        <f>'1.sz.Bevételi források'!E20</f>
        <v>0</v>
      </c>
      <c r="C17" s="32"/>
      <c r="D17" s="25"/>
      <c r="E17" s="174"/>
    </row>
    <row r="18" spans="1:5" ht="14.25">
      <c r="A18" s="11"/>
      <c r="B18" s="6"/>
      <c r="C18" s="32"/>
      <c r="D18" s="25"/>
      <c r="E18" s="174"/>
    </row>
    <row r="19" spans="1:5" ht="27">
      <c r="A19" s="13" t="s">
        <v>189</v>
      </c>
      <c r="B19" s="14">
        <f>B20+B22</f>
        <v>118501</v>
      </c>
      <c r="C19" s="32"/>
      <c r="D19" s="25"/>
      <c r="E19" s="174"/>
    </row>
    <row r="20" spans="1:5" ht="14.25">
      <c r="A20" s="8" t="s">
        <v>5</v>
      </c>
      <c r="B20" s="6">
        <f>B21</f>
        <v>118501</v>
      </c>
      <c r="C20" s="32"/>
      <c r="D20" s="25"/>
      <c r="E20" s="174"/>
    </row>
    <row r="21" spans="1:5" ht="14.25">
      <c r="A21" s="5" t="s">
        <v>6</v>
      </c>
      <c r="B21" s="6">
        <f>'1.sz.Bevételi források'!E41</f>
        <v>118501</v>
      </c>
      <c r="C21" s="32"/>
      <c r="D21" s="25"/>
      <c r="E21" s="174"/>
    </row>
    <row r="22" spans="1:5" ht="14.25">
      <c r="A22" s="8" t="s">
        <v>8</v>
      </c>
      <c r="B22" s="6">
        <f>B23</f>
        <v>0</v>
      </c>
      <c r="C22" s="32"/>
      <c r="D22" s="25"/>
      <c r="E22" s="174"/>
    </row>
    <row r="23" spans="1:5" ht="14.25">
      <c r="A23" s="5" t="s">
        <v>9</v>
      </c>
      <c r="B23" s="6">
        <f>'1.sz.Bevételi források'!E44</f>
        <v>0</v>
      </c>
      <c r="C23" s="32"/>
      <c r="D23" s="25"/>
      <c r="E23" s="174"/>
    </row>
    <row r="24" spans="1:5" ht="14.25">
      <c r="A24" s="205" t="s">
        <v>227</v>
      </c>
      <c r="B24" s="14">
        <f>B25</f>
        <v>0</v>
      </c>
      <c r="C24" s="32"/>
      <c r="D24" s="25"/>
      <c r="E24" s="174"/>
    </row>
    <row r="25" spans="1:5" ht="14.25">
      <c r="A25" s="8" t="s">
        <v>228</v>
      </c>
      <c r="B25" s="6">
        <f>'1.sz.Bevételi források'!B47</f>
        <v>0</v>
      </c>
      <c r="C25" s="32"/>
      <c r="D25" s="25"/>
      <c r="E25" s="174"/>
    </row>
    <row r="26" spans="1:5" ht="14.25">
      <c r="A26" s="53" t="s">
        <v>30</v>
      </c>
      <c r="B26" s="54">
        <f>B19+B16+B13+B6+B3+B24</f>
        <v>1163610</v>
      </c>
      <c r="C26" s="32"/>
      <c r="D26" s="137" t="s">
        <v>32</v>
      </c>
      <c r="E26" s="55">
        <f>E3+E11+E12</f>
        <v>1144148</v>
      </c>
    </row>
    <row r="27" spans="1:5" ht="15" thickBot="1">
      <c r="A27" s="48" t="s">
        <v>33</v>
      </c>
      <c r="B27" s="49">
        <f>IF(B26-E26&gt;0,B26-E26,"-----")</f>
        <v>19462</v>
      </c>
      <c r="C27" s="33"/>
      <c r="D27" s="104" t="s">
        <v>34</v>
      </c>
      <c r="E27" s="50" t="str">
        <f>IF(B26-E26&lt;0,B26-E26,"-----")</f>
        <v>-----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2"/>
  <headerFooter>
    <oddHeader>&amp;L&amp;G&amp;C.../2022 (II.....) számú határozat
a Marcali Kistérségi Többcélú Társulás
2022. évi költségvetéséről
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27"/>
  <sheetViews>
    <sheetView view="pageLayout" workbookViewId="0" topLeftCell="A10">
      <selection activeCell="E14" sqref="E14"/>
    </sheetView>
  </sheetViews>
  <sheetFormatPr defaultColWidth="9.140625" defaultRowHeight="15"/>
  <cols>
    <col min="1" max="1" width="70.28125" style="0" customWidth="1"/>
    <col min="2" max="2" width="14.8515625" style="0" customWidth="1"/>
    <col min="4" max="4" width="41.00390625" style="0" customWidth="1"/>
    <col min="5" max="5" width="15.00390625" style="0" customWidth="1"/>
  </cols>
  <sheetData>
    <row r="2" spans="1:5" ht="15" thickBot="1">
      <c r="A2" s="4" t="s">
        <v>57</v>
      </c>
      <c r="B2" s="4"/>
      <c r="C2" s="17"/>
      <c r="D2" s="17"/>
      <c r="E2" s="17" t="s">
        <v>20</v>
      </c>
    </row>
    <row r="3" spans="1:5" ht="14.25">
      <c r="A3" s="26" t="s">
        <v>171</v>
      </c>
      <c r="B3" s="40">
        <f>SUM(B4:B9)</f>
        <v>0</v>
      </c>
      <c r="C3" s="31"/>
      <c r="D3" s="28" t="s">
        <v>36</v>
      </c>
      <c r="E3" s="175">
        <f>SUM(E4:E6)</f>
        <v>19462</v>
      </c>
    </row>
    <row r="4" spans="1:5" ht="14.25">
      <c r="A4" s="5" t="s">
        <v>178</v>
      </c>
      <c r="B4" s="6">
        <f>'1.sz.Bevételi források'!E23</f>
        <v>0</v>
      </c>
      <c r="C4" s="32"/>
      <c r="D4" s="24" t="s">
        <v>147</v>
      </c>
      <c r="E4" s="7">
        <f>'2.szKiadás kiemelt jogcímenként'!E14</f>
        <v>5191</v>
      </c>
    </row>
    <row r="5" spans="1:5" ht="14.25">
      <c r="A5" s="5" t="s">
        <v>179</v>
      </c>
      <c r="B5" s="6">
        <f>'1.sz.Bevételi források'!E24</f>
        <v>0</v>
      </c>
      <c r="C5" s="32"/>
      <c r="D5" s="24" t="s">
        <v>148</v>
      </c>
      <c r="E5" s="7">
        <f>'2.szKiadás kiemelt jogcímenként'!E15</f>
        <v>14271</v>
      </c>
    </row>
    <row r="6" spans="1:5" ht="14.25">
      <c r="A6" s="5" t="s">
        <v>180</v>
      </c>
      <c r="B6" s="6">
        <f>'1.sz.Bevételi források'!E25</f>
        <v>0</v>
      </c>
      <c r="C6" s="32"/>
      <c r="D6" s="24" t="s">
        <v>142</v>
      </c>
      <c r="E6" s="7">
        <f>'2.szKiadás kiemelt jogcímenként'!E16</f>
        <v>0</v>
      </c>
    </row>
    <row r="7" spans="1:5" ht="14.25">
      <c r="A7" s="5" t="s">
        <v>181</v>
      </c>
      <c r="B7" s="6">
        <f>'1.sz.Bevételi források'!E26</f>
        <v>0</v>
      </c>
      <c r="C7" s="32"/>
      <c r="D7" s="21" t="s">
        <v>139</v>
      </c>
      <c r="E7" s="7">
        <f>'2.szKiadás kiemelt jogcímenként'!E17</f>
        <v>0</v>
      </c>
    </row>
    <row r="8" spans="1:5" ht="14.25">
      <c r="A8" s="5" t="s">
        <v>182</v>
      </c>
      <c r="B8" s="6">
        <f>'1.sz.Bevételi források'!E27</f>
        <v>0</v>
      </c>
      <c r="C8" s="32"/>
      <c r="D8" s="21" t="s">
        <v>140</v>
      </c>
      <c r="E8" s="7">
        <f>'2.szKiadás kiemelt jogcímenként'!E18</f>
        <v>0</v>
      </c>
    </row>
    <row r="9" spans="1:5" ht="14.25">
      <c r="A9" s="5" t="s">
        <v>183</v>
      </c>
      <c r="B9" s="6">
        <f>'1.sz.Bevételi források'!E28</f>
        <v>0</v>
      </c>
      <c r="C9" s="32"/>
      <c r="D9" s="19"/>
      <c r="E9" s="7"/>
    </row>
    <row r="10" spans="1:5" ht="14.25">
      <c r="A10" s="5"/>
      <c r="B10" s="6"/>
      <c r="C10" s="32"/>
      <c r="D10" s="19"/>
      <c r="E10" s="7"/>
    </row>
    <row r="11" spans="1:5" ht="14.25">
      <c r="A11" s="41" t="s">
        <v>191</v>
      </c>
      <c r="B11" s="10">
        <f>SUM(B12:B13)</f>
        <v>0</v>
      </c>
      <c r="C11" s="32"/>
      <c r="D11" s="154"/>
      <c r="E11" s="176"/>
    </row>
    <row r="12" spans="1:5" ht="14.25">
      <c r="A12" s="35" t="s">
        <v>3</v>
      </c>
      <c r="B12" s="6">
        <f>'1.sz.Bevételi források'!E31</f>
        <v>0</v>
      </c>
      <c r="C12" s="32"/>
      <c r="D12" s="29" t="s">
        <v>195</v>
      </c>
      <c r="E12" s="173"/>
    </row>
    <row r="13" spans="1:5" ht="14.25">
      <c r="A13" s="35" t="s">
        <v>150</v>
      </c>
      <c r="B13" s="6">
        <f>'1.sz.Bevételi források'!E32</f>
        <v>0</v>
      </c>
      <c r="C13" s="32"/>
      <c r="D13" s="29" t="s">
        <v>196</v>
      </c>
      <c r="E13" s="173">
        <v>18152</v>
      </c>
    </row>
    <row r="14" spans="1:5" ht="14.25">
      <c r="A14" s="35"/>
      <c r="B14" s="6"/>
      <c r="C14" s="32"/>
      <c r="D14" s="197" t="s">
        <v>230</v>
      </c>
      <c r="E14" s="206">
        <f>E15</f>
        <v>0</v>
      </c>
    </row>
    <row r="15" spans="1:5" ht="26.25">
      <c r="A15" s="35"/>
      <c r="B15" s="6"/>
      <c r="C15" s="32"/>
      <c r="D15" s="207" t="s">
        <v>232</v>
      </c>
      <c r="E15" s="7"/>
    </row>
    <row r="16" spans="1:5" ht="14.25">
      <c r="A16" s="13" t="s">
        <v>186</v>
      </c>
      <c r="B16" s="10">
        <f>B17</f>
        <v>0</v>
      </c>
      <c r="C16" s="32"/>
      <c r="D16" s="25"/>
      <c r="E16" s="174"/>
    </row>
    <row r="17" spans="1:5" ht="14.25">
      <c r="A17" s="5" t="s">
        <v>187</v>
      </c>
      <c r="B17" s="6">
        <f>'1.sz.Bevételi források'!E35</f>
        <v>0</v>
      </c>
      <c r="C17" s="32"/>
      <c r="D17" s="25"/>
      <c r="E17" s="174"/>
    </row>
    <row r="18" spans="1:5" ht="14.25">
      <c r="A18" s="35"/>
      <c r="B18" s="6"/>
      <c r="C18" s="32"/>
      <c r="D18" s="25"/>
      <c r="E18" s="174"/>
    </row>
    <row r="19" spans="1:5" ht="27">
      <c r="A19" s="41" t="s">
        <v>4</v>
      </c>
      <c r="B19" s="10">
        <f>B20+B22</f>
        <v>18152</v>
      </c>
      <c r="C19" s="32"/>
      <c r="D19" s="25"/>
      <c r="E19" s="174"/>
    </row>
    <row r="20" spans="1:5" ht="14.25">
      <c r="A20" s="34" t="s">
        <v>5</v>
      </c>
      <c r="B20" s="6">
        <f>B21</f>
        <v>18152</v>
      </c>
      <c r="C20" s="32"/>
      <c r="D20" s="25"/>
      <c r="E20" s="174"/>
    </row>
    <row r="21" spans="1:5" ht="14.25">
      <c r="A21" s="35" t="s">
        <v>7</v>
      </c>
      <c r="B21" s="6">
        <f>'1.sz.Bevételi források'!E42</f>
        <v>18152</v>
      </c>
      <c r="C21" s="32"/>
      <c r="D21" s="25"/>
      <c r="E21" s="174"/>
    </row>
    <row r="22" spans="1:5" ht="14.25">
      <c r="A22" s="34" t="s">
        <v>8</v>
      </c>
      <c r="B22" s="6">
        <f>B23</f>
        <v>0</v>
      </c>
      <c r="C22" s="32"/>
      <c r="D22" s="25"/>
      <c r="E22" s="174"/>
    </row>
    <row r="23" spans="1:5" ht="14.25">
      <c r="A23" s="35" t="s">
        <v>10</v>
      </c>
      <c r="B23" s="6">
        <f>'1.sz.Bevételi források'!E45</f>
        <v>0</v>
      </c>
      <c r="C23" s="32"/>
      <c r="D23" s="25"/>
      <c r="E23" s="174"/>
    </row>
    <row r="24" spans="1:5" ht="14.25">
      <c r="A24" s="205" t="s">
        <v>227</v>
      </c>
      <c r="B24" s="14">
        <f>B25</f>
        <v>0</v>
      </c>
      <c r="C24" s="32"/>
      <c r="D24" s="25"/>
      <c r="E24" s="174"/>
    </row>
    <row r="25" spans="1:5" ht="14.25">
      <c r="A25" s="8" t="s">
        <v>233</v>
      </c>
      <c r="B25" s="6">
        <f>'1.sz.Bevételi források'!B48</f>
        <v>0</v>
      </c>
      <c r="C25" s="32"/>
      <c r="D25" s="25"/>
      <c r="E25" s="174"/>
    </row>
    <row r="26" spans="1:5" ht="14.25">
      <c r="A26" s="56" t="s">
        <v>35</v>
      </c>
      <c r="B26" s="54">
        <f>B3+B11+B16+B19+B24</f>
        <v>18152</v>
      </c>
      <c r="C26" s="38"/>
      <c r="D26" s="54" t="s">
        <v>128</v>
      </c>
      <c r="E26" s="55">
        <f>E3+E11+E12+E13+E14</f>
        <v>37614</v>
      </c>
    </row>
    <row r="27" spans="1:7" ht="15" thickBot="1">
      <c r="A27" s="57" t="s">
        <v>130</v>
      </c>
      <c r="B27" s="49" t="str">
        <f>IF(B26-E26&gt;0,B26-E26,"-----")</f>
        <v>-----</v>
      </c>
      <c r="C27" s="39"/>
      <c r="D27" s="49" t="s">
        <v>129</v>
      </c>
      <c r="E27" s="50">
        <f>IF(B26-E26&lt;0,B26-E26,"-----")</f>
        <v>-19462</v>
      </c>
      <c r="G27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2"/>
  <headerFooter>
    <oddHeader>&amp;L&amp;G&amp;C.../2022 (II.....) számú határozat
a Marcali Kistérségi Többcélú Társulás
2022. évi költségvetéséről
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4:G28"/>
  <sheetViews>
    <sheetView view="pageLayout" workbookViewId="0" topLeftCell="A4">
      <selection activeCell="C17" sqref="C17"/>
    </sheetView>
  </sheetViews>
  <sheetFormatPr defaultColWidth="9.140625" defaultRowHeight="15"/>
  <cols>
    <col min="2" max="2" width="3.57421875" style="0" customWidth="1"/>
    <col min="3" max="3" width="39.00390625" style="0" customWidth="1"/>
    <col min="4" max="4" width="12.140625" style="0" customWidth="1"/>
    <col min="5" max="5" width="10.57421875" style="0" customWidth="1"/>
    <col min="6" max="6" width="11.7109375" style="0" customWidth="1"/>
    <col min="7" max="7" width="15.140625" style="0" customWidth="1"/>
  </cols>
  <sheetData>
    <row r="4" ht="14.25">
      <c r="B4" s="2" t="s">
        <v>58</v>
      </c>
    </row>
    <row r="5" spans="2:7" ht="15" thickBot="1">
      <c r="B5" s="2" t="s">
        <v>132</v>
      </c>
      <c r="C5" s="2"/>
      <c r="D5" s="2"/>
      <c r="E5" s="2"/>
      <c r="F5" s="2"/>
      <c r="G5" s="3" t="s">
        <v>20</v>
      </c>
    </row>
    <row r="6" spans="2:7" ht="15" customHeight="1">
      <c r="B6" s="66" t="s">
        <v>21</v>
      </c>
      <c r="C6" s="239" t="s">
        <v>22</v>
      </c>
      <c r="D6" s="239" t="s">
        <v>207</v>
      </c>
      <c r="E6" s="239" t="s">
        <v>208</v>
      </c>
      <c r="F6" s="239" t="s">
        <v>209</v>
      </c>
      <c r="G6" s="237" t="s">
        <v>23</v>
      </c>
    </row>
    <row r="7" spans="2:7" ht="42.75" customHeight="1">
      <c r="B7" s="67" t="s">
        <v>24</v>
      </c>
      <c r="C7" s="240"/>
      <c r="D7" s="240"/>
      <c r="E7" s="240"/>
      <c r="F7" s="240"/>
      <c r="G7" s="238"/>
    </row>
    <row r="8" spans="2:7" ht="14.25">
      <c r="B8" s="42" t="s">
        <v>12</v>
      </c>
      <c r="C8" s="19"/>
      <c r="D8" s="24"/>
      <c r="E8" s="45"/>
      <c r="F8" s="45"/>
      <c r="G8" s="44"/>
    </row>
    <row r="9" spans="2:7" ht="14.25">
      <c r="B9" s="42" t="s">
        <v>13</v>
      </c>
      <c r="C9" s="19"/>
      <c r="D9" s="24"/>
      <c r="E9" s="45"/>
      <c r="F9" s="45"/>
      <c r="G9" s="44"/>
    </row>
    <row r="10" spans="2:7" ht="15" thickBot="1">
      <c r="B10" s="58"/>
      <c r="C10" s="51" t="s">
        <v>25</v>
      </c>
      <c r="D10" s="59">
        <f>SUM(D8:D9)</f>
        <v>0</v>
      </c>
      <c r="E10" s="59">
        <f>SUM(E8:E9)</f>
        <v>0</v>
      </c>
      <c r="F10" s="59">
        <f>SUM(F8:F9)</f>
        <v>0</v>
      </c>
      <c r="G10" s="60"/>
    </row>
    <row r="13" ht="15" thickBot="1">
      <c r="B13" t="s">
        <v>237</v>
      </c>
    </row>
    <row r="14" spans="2:7" ht="14.25">
      <c r="B14" s="66" t="s">
        <v>21</v>
      </c>
      <c r="C14" s="239" t="s">
        <v>22</v>
      </c>
      <c r="D14" s="239" t="s">
        <v>207</v>
      </c>
      <c r="E14" s="239" t="s">
        <v>208</v>
      </c>
      <c r="F14" s="239" t="s">
        <v>209</v>
      </c>
      <c r="G14" s="237" t="s">
        <v>23</v>
      </c>
    </row>
    <row r="15" spans="2:7" ht="22.5" customHeight="1">
      <c r="B15" s="67" t="s">
        <v>24</v>
      </c>
      <c r="C15" s="240"/>
      <c r="D15" s="240"/>
      <c r="E15" s="240"/>
      <c r="F15" s="240"/>
      <c r="G15" s="238"/>
    </row>
    <row r="16" spans="2:7" ht="26.25">
      <c r="B16" s="42" t="s">
        <v>12</v>
      </c>
      <c r="C16" s="19" t="s">
        <v>288</v>
      </c>
      <c r="D16" s="24">
        <v>5000</v>
      </c>
      <c r="E16" s="45">
        <v>5000</v>
      </c>
      <c r="F16" s="45"/>
      <c r="G16" s="44" t="s">
        <v>250</v>
      </c>
    </row>
    <row r="17" spans="2:7" ht="26.25">
      <c r="B17" s="42" t="s">
        <v>13</v>
      </c>
      <c r="C17" s="19" t="s">
        <v>258</v>
      </c>
      <c r="D17" s="24">
        <v>9271</v>
      </c>
      <c r="E17" s="45">
        <v>9271</v>
      </c>
      <c r="F17" s="45"/>
      <c r="G17" s="44" t="s">
        <v>250</v>
      </c>
    </row>
    <row r="18" spans="2:7" ht="14.25">
      <c r="B18" s="42" t="s">
        <v>14</v>
      </c>
      <c r="C18" s="19"/>
      <c r="D18" s="24"/>
      <c r="E18" s="45"/>
      <c r="F18" s="45"/>
      <c r="G18" s="44"/>
    </row>
    <row r="19" spans="2:7" ht="14.25">
      <c r="B19" s="42" t="s">
        <v>15</v>
      </c>
      <c r="C19" s="19"/>
      <c r="D19" s="24"/>
      <c r="E19" s="45"/>
      <c r="F19" s="45"/>
      <c r="G19" s="44"/>
    </row>
    <row r="20" spans="2:7" ht="15" thickBot="1">
      <c r="B20" s="58"/>
      <c r="C20" s="51" t="s">
        <v>25</v>
      </c>
      <c r="D20" s="59">
        <f>SUM(D16:D19)</f>
        <v>14271</v>
      </c>
      <c r="E20" s="59">
        <f>SUM(E16:E19)</f>
        <v>14271</v>
      </c>
      <c r="F20" s="59">
        <f>SUM(F16:F19)</f>
        <v>0</v>
      </c>
      <c r="G20" s="60"/>
    </row>
    <row r="23" ht="15" thickBot="1">
      <c r="B23" t="s">
        <v>218</v>
      </c>
    </row>
    <row r="24" spans="2:7" ht="14.25">
      <c r="B24" s="66" t="s">
        <v>21</v>
      </c>
      <c r="C24" s="239" t="s">
        <v>22</v>
      </c>
      <c r="D24" s="239" t="s">
        <v>207</v>
      </c>
      <c r="E24" s="239" t="s">
        <v>208</v>
      </c>
      <c r="F24" s="239" t="s">
        <v>209</v>
      </c>
      <c r="G24" s="237" t="s">
        <v>23</v>
      </c>
    </row>
    <row r="25" spans="2:7" ht="23.25" customHeight="1">
      <c r="B25" s="67" t="s">
        <v>24</v>
      </c>
      <c r="C25" s="240"/>
      <c r="D25" s="240"/>
      <c r="E25" s="240"/>
      <c r="F25" s="240"/>
      <c r="G25" s="238"/>
    </row>
    <row r="26" spans="2:7" ht="14.25">
      <c r="B26" s="42" t="s">
        <v>12</v>
      </c>
      <c r="C26" s="19"/>
      <c r="D26" s="24"/>
      <c r="E26" s="45"/>
      <c r="F26" s="45"/>
      <c r="G26" s="44"/>
    </row>
    <row r="27" spans="2:7" ht="14.25">
      <c r="B27" s="42" t="s">
        <v>13</v>
      </c>
      <c r="C27" s="19"/>
      <c r="D27" s="24"/>
      <c r="E27" s="45"/>
      <c r="F27" s="45"/>
      <c r="G27" s="44"/>
    </row>
    <row r="28" spans="2:7" ht="15" thickBot="1">
      <c r="B28" s="58"/>
      <c r="C28" s="51" t="s">
        <v>25</v>
      </c>
      <c r="D28" s="59">
        <f>SUM(D26:D27)</f>
        <v>0</v>
      </c>
      <c r="E28" s="59">
        <f>SUM(E26:E27)</f>
        <v>0</v>
      </c>
      <c r="F28" s="59">
        <f>SUM(F26:F27)</f>
        <v>0</v>
      </c>
      <c r="G28" s="60"/>
    </row>
  </sheetData>
  <sheetProtection/>
  <mergeCells count="15">
    <mergeCell ref="C24:C25"/>
    <mergeCell ref="D24:D25"/>
    <mergeCell ref="E24:E25"/>
    <mergeCell ref="F24:F25"/>
    <mergeCell ref="G24:G25"/>
    <mergeCell ref="G6:G7"/>
    <mergeCell ref="C6:C7"/>
    <mergeCell ref="D6:D7"/>
    <mergeCell ref="E6:E7"/>
    <mergeCell ref="F6:F7"/>
    <mergeCell ref="C14:C15"/>
    <mergeCell ref="D14:D15"/>
    <mergeCell ref="E14:E15"/>
    <mergeCell ref="F14:F15"/>
    <mergeCell ref="G14:G15"/>
  </mergeCells>
  <printOptions/>
  <pageMargins left="0.7" right="0.7" top="0.75" bottom="0.75" header="0.3" footer="0.3"/>
  <pageSetup horizontalDpi="600" verticalDpi="600" orientation="landscape" paperSize="9" scale="88" r:id="rId2"/>
  <headerFooter>
    <oddHeader>&amp;L&amp;G&amp;C.../2022 (II.....) számú határozat
a Marcali Kistérségi Többcélú Társulás
2022. évi költségvetéséről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I30"/>
  <sheetViews>
    <sheetView view="pageLayout" workbookViewId="0" topLeftCell="A27">
      <selection activeCell="D30" sqref="D30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5" width="12.00390625" style="0" customWidth="1"/>
    <col min="6" max="6" width="26.57421875" style="0" customWidth="1"/>
  </cols>
  <sheetData>
    <row r="3" spans="1:6" ht="14.25">
      <c r="A3" s="2" t="s">
        <v>59</v>
      </c>
      <c r="B3" s="2"/>
      <c r="C3" s="2"/>
      <c r="D3" s="2"/>
      <c r="E3" s="2"/>
      <c r="F3" s="3" t="s">
        <v>20</v>
      </c>
    </row>
    <row r="4" spans="1:6" ht="15" thickBot="1">
      <c r="A4" s="2" t="s">
        <v>132</v>
      </c>
      <c r="B4" s="2"/>
      <c r="C4" s="2"/>
      <c r="D4" s="2"/>
      <c r="E4" s="2"/>
      <c r="F4" s="3"/>
    </row>
    <row r="5" spans="1:6" ht="15" customHeight="1">
      <c r="A5" s="66" t="s">
        <v>21</v>
      </c>
      <c r="B5" s="239" t="s">
        <v>22</v>
      </c>
      <c r="C5" s="239" t="s">
        <v>207</v>
      </c>
      <c r="D5" s="239" t="s">
        <v>208</v>
      </c>
      <c r="E5" s="239" t="s">
        <v>209</v>
      </c>
      <c r="F5" s="237" t="s">
        <v>23</v>
      </c>
    </row>
    <row r="6" spans="1:6" ht="47.25" customHeight="1">
      <c r="A6" s="67" t="s">
        <v>24</v>
      </c>
      <c r="B6" s="240"/>
      <c r="C6" s="240"/>
      <c r="D6" s="240"/>
      <c r="E6" s="240"/>
      <c r="F6" s="238"/>
    </row>
    <row r="7" spans="1:6" ht="39.75" customHeight="1">
      <c r="A7" s="42" t="s">
        <v>12</v>
      </c>
      <c r="B7" s="126"/>
      <c r="C7" s="127"/>
      <c r="D7" s="128"/>
      <c r="E7" s="128"/>
      <c r="F7" s="129"/>
    </row>
    <row r="8" spans="1:6" ht="39.75" customHeight="1">
      <c r="A8" s="125" t="s">
        <v>13</v>
      </c>
      <c r="B8" s="126"/>
      <c r="C8" s="127"/>
      <c r="D8" s="128"/>
      <c r="E8" s="128"/>
      <c r="F8" s="129"/>
    </row>
    <row r="9" spans="1:6" ht="15" thickBot="1">
      <c r="A9" s="58"/>
      <c r="B9" s="51" t="s">
        <v>25</v>
      </c>
      <c r="C9" s="59">
        <f>SUM(C7:C8)</f>
        <v>0</v>
      </c>
      <c r="D9" s="59">
        <f>SUM(D7:D8)</f>
        <v>0</v>
      </c>
      <c r="E9" s="59">
        <f>SUM(E7:E8)</f>
        <v>0</v>
      </c>
      <c r="F9" s="60"/>
    </row>
    <row r="11" ht="15" thickBot="1">
      <c r="A11" t="s">
        <v>237</v>
      </c>
    </row>
    <row r="12" spans="1:6" ht="15" customHeight="1">
      <c r="A12" s="66" t="s">
        <v>21</v>
      </c>
      <c r="B12" s="239" t="s">
        <v>22</v>
      </c>
      <c r="C12" s="239" t="s">
        <v>207</v>
      </c>
      <c r="D12" s="239" t="s">
        <v>208</v>
      </c>
      <c r="E12" s="239" t="s">
        <v>209</v>
      </c>
      <c r="F12" s="237" t="s">
        <v>23</v>
      </c>
    </row>
    <row r="13" spans="1:6" ht="47.25" customHeight="1">
      <c r="A13" s="67" t="s">
        <v>24</v>
      </c>
      <c r="B13" s="240"/>
      <c r="C13" s="240"/>
      <c r="D13" s="240"/>
      <c r="E13" s="240"/>
      <c r="F13" s="238"/>
    </row>
    <row r="14" spans="1:6" ht="30" customHeight="1">
      <c r="A14" s="125" t="s">
        <v>12</v>
      </c>
      <c r="B14" s="126" t="s">
        <v>289</v>
      </c>
      <c r="C14" s="127">
        <f>595+35</f>
        <v>630</v>
      </c>
      <c r="D14" s="128">
        <v>630</v>
      </c>
      <c r="E14" s="128"/>
      <c r="F14" s="129" t="s">
        <v>250</v>
      </c>
    </row>
    <row r="15" spans="1:6" ht="30" customHeight="1">
      <c r="A15" s="125" t="s">
        <v>13</v>
      </c>
      <c r="B15" s="126" t="s">
        <v>286</v>
      </c>
      <c r="C15" s="127">
        <v>281</v>
      </c>
      <c r="D15" s="128">
        <v>281</v>
      </c>
      <c r="E15" s="128"/>
      <c r="F15" s="129" t="s">
        <v>250</v>
      </c>
    </row>
    <row r="16" spans="1:6" ht="30" customHeight="1">
      <c r="A16" s="125" t="s">
        <v>14</v>
      </c>
      <c r="B16" s="126" t="s">
        <v>287</v>
      </c>
      <c r="C16" s="127">
        <v>1271</v>
      </c>
      <c r="D16" s="128">
        <v>1271</v>
      </c>
      <c r="E16" s="128"/>
      <c r="F16" s="129" t="s">
        <v>250</v>
      </c>
    </row>
    <row r="17" spans="1:6" ht="15" thickBot="1">
      <c r="A17" s="58"/>
      <c r="B17" s="51" t="s">
        <v>25</v>
      </c>
      <c r="C17" s="59">
        <f>SUM(C14:C16)</f>
        <v>2182</v>
      </c>
      <c r="D17" s="59">
        <f>SUM(D14:D16)</f>
        <v>2182</v>
      </c>
      <c r="E17" s="59">
        <f>SUM(E14:E16)</f>
        <v>0</v>
      </c>
      <c r="F17" s="60"/>
    </row>
    <row r="19" ht="15" thickBot="1">
      <c r="A19" t="s">
        <v>218</v>
      </c>
    </row>
    <row r="20" spans="1:6" ht="15" customHeight="1">
      <c r="A20" s="66" t="s">
        <v>21</v>
      </c>
      <c r="B20" s="239" t="s">
        <v>22</v>
      </c>
      <c r="C20" s="239" t="s">
        <v>207</v>
      </c>
      <c r="D20" s="239" t="s">
        <v>208</v>
      </c>
      <c r="E20" s="239" t="s">
        <v>209</v>
      </c>
      <c r="F20" s="237" t="s">
        <v>23</v>
      </c>
    </row>
    <row r="21" spans="1:6" ht="39.75" customHeight="1">
      <c r="A21" s="67" t="s">
        <v>24</v>
      </c>
      <c r="B21" s="240"/>
      <c r="C21" s="240"/>
      <c r="D21" s="240"/>
      <c r="E21" s="240"/>
      <c r="F21" s="238"/>
    </row>
    <row r="22" spans="1:6" ht="14.25">
      <c r="A22" s="125" t="s">
        <v>12</v>
      </c>
      <c r="B22" s="126" t="s">
        <v>279</v>
      </c>
      <c r="C22" s="127">
        <v>400</v>
      </c>
      <c r="D22" s="128">
        <v>400</v>
      </c>
      <c r="E22" s="128"/>
      <c r="F22" s="129" t="s">
        <v>250</v>
      </c>
    </row>
    <row r="23" spans="1:6" ht="14.25">
      <c r="A23" s="125" t="s">
        <v>13</v>
      </c>
      <c r="B23" s="126" t="s">
        <v>280</v>
      </c>
      <c r="C23" s="127">
        <v>80</v>
      </c>
      <c r="D23" s="128">
        <v>80</v>
      </c>
      <c r="E23" s="128"/>
      <c r="F23" s="129" t="s">
        <v>250</v>
      </c>
    </row>
    <row r="24" spans="1:6" ht="14.25">
      <c r="A24" s="125" t="s">
        <v>14</v>
      </c>
      <c r="B24" s="126" t="s">
        <v>276</v>
      </c>
      <c r="C24" s="127">
        <v>560</v>
      </c>
      <c r="D24" s="128">
        <v>560</v>
      </c>
      <c r="E24" s="128"/>
      <c r="F24" s="129" t="s">
        <v>250</v>
      </c>
    </row>
    <row r="25" spans="1:6" ht="14.25">
      <c r="A25" s="125" t="s">
        <v>15</v>
      </c>
      <c r="B25" s="126" t="s">
        <v>281</v>
      </c>
      <c r="C25" s="127">
        <v>550</v>
      </c>
      <c r="D25" s="128">
        <v>550</v>
      </c>
      <c r="E25" s="128"/>
      <c r="F25" s="129" t="s">
        <v>250</v>
      </c>
    </row>
    <row r="26" spans="1:6" ht="14.25">
      <c r="A26" s="125" t="s">
        <v>127</v>
      </c>
      <c r="B26" s="126" t="s">
        <v>285</v>
      </c>
      <c r="C26" s="127">
        <v>254</v>
      </c>
      <c r="D26" s="128">
        <v>254</v>
      </c>
      <c r="E26" s="128"/>
      <c r="F26" s="129" t="s">
        <v>250</v>
      </c>
    </row>
    <row r="27" spans="1:8" ht="26.25">
      <c r="A27" s="125" t="s">
        <v>152</v>
      </c>
      <c r="B27" s="126" t="s">
        <v>282</v>
      </c>
      <c r="C27" s="127">
        <v>315</v>
      </c>
      <c r="D27" s="128">
        <v>315</v>
      </c>
      <c r="E27" s="128"/>
      <c r="F27" s="129" t="s">
        <v>250</v>
      </c>
      <c r="H27" s="1"/>
    </row>
    <row r="28" spans="1:9" ht="26.25">
      <c r="A28" s="125" t="s">
        <v>283</v>
      </c>
      <c r="B28" s="126" t="s">
        <v>278</v>
      </c>
      <c r="C28" s="127">
        <v>100</v>
      </c>
      <c r="D28" s="128">
        <v>100</v>
      </c>
      <c r="E28" s="128"/>
      <c r="F28" s="129" t="s">
        <v>250</v>
      </c>
      <c r="I28" s="1"/>
    </row>
    <row r="29" spans="1:6" ht="26.25">
      <c r="A29" s="125" t="s">
        <v>284</v>
      </c>
      <c r="B29" s="126" t="s">
        <v>277</v>
      </c>
      <c r="C29" s="127">
        <v>750</v>
      </c>
      <c r="D29" s="128">
        <v>750</v>
      </c>
      <c r="E29" s="128"/>
      <c r="F29" s="129" t="s">
        <v>250</v>
      </c>
    </row>
    <row r="30" spans="1:6" ht="15" thickBot="1">
      <c r="A30" s="58"/>
      <c r="B30" s="51" t="s">
        <v>25</v>
      </c>
      <c r="C30" s="59">
        <f>SUM(C22:C29)</f>
        <v>3009</v>
      </c>
      <c r="D30" s="59">
        <f>SUM(D22:D29)</f>
        <v>3009</v>
      </c>
      <c r="E30" s="59">
        <f>SUM(E22:E29)</f>
        <v>0</v>
      </c>
      <c r="F30" s="60"/>
    </row>
  </sheetData>
  <sheetProtection/>
  <mergeCells count="15">
    <mergeCell ref="B12:B13"/>
    <mergeCell ref="C12:C13"/>
    <mergeCell ref="D12:D13"/>
    <mergeCell ref="E12:E13"/>
    <mergeCell ref="F12:F13"/>
    <mergeCell ref="F20:F21"/>
    <mergeCell ref="B20:B21"/>
    <mergeCell ref="C20:C21"/>
    <mergeCell ref="D20:D21"/>
    <mergeCell ref="E20:E21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86" r:id="rId2"/>
  <headerFooter>
    <oddHeader>&amp;L&amp;G&amp;C.../2022 (II.....) számú határozat
a Marcali Kistérségi Többcélú Társulás
2022. évi költségvetéséről
</oddHeader>
    <oddFooter>&amp;C&amp;P. oldal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AA51"/>
  <sheetViews>
    <sheetView workbookViewId="0" topLeftCell="A1">
      <pane xSplit="1" ySplit="5" topLeftCell="E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48" sqref="V48"/>
    </sheetView>
  </sheetViews>
  <sheetFormatPr defaultColWidth="9.140625" defaultRowHeight="15"/>
  <cols>
    <col min="8" max="8" width="10.28125" style="0" customWidth="1"/>
    <col min="9" max="9" width="12.140625" style="0" customWidth="1"/>
    <col min="10" max="10" width="10.8515625" style="0" customWidth="1"/>
    <col min="11" max="11" width="11.7109375" style="0" customWidth="1"/>
    <col min="13" max="13" width="11.28125" style="0" customWidth="1"/>
    <col min="15" max="15" width="10.7109375" style="0" customWidth="1"/>
    <col min="16" max="16" width="11.421875" style="0" customWidth="1"/>
    <col min="17" max="17" width="13.00390625" style="0" customWidth="1"/>
    <col min="18" max="18" width="14.00390625" style="0" customWidth="1"/>
    <col min="21" max="21" width="11.7109375" style="0" customWidth="1"/>
    <col min="22" max="22" width="9.8515625" style="0" bestFit="1" customWidth="1"/>
    <col min="24" max="24" width="13.421875" style="0" customWidth="1"/>
    <col min="25" max="25" width="13.7109375" style="0" customWidth="1"/>
  </cols>
  <sheetData>
    <row r="2" spans="1:24" ht="14.25">
      <c r="A2" s="4" t="s">
        <v>261</v>
      </c>
      <c r="G2">
        <v>57</v>
      </c>
      <c r="H2" s="168">
        <v>270</v>
      </c>
      <c r="I2" s="168">
        <v>1650</v>
      </c>
      <c r="J2" s="168">
        <f>SUM(H2:I2)</f>
        <v>1920</v>
      </c>
      <c r="K2" s="168" t="e">
        <f>J2-#REF!</f>
        <v>#REF!</v>
      </c>
      <c r="U2" s="168">
        <v>200</v>
      </c>
      <c r="X2" t="s">
        <v>20</v>
      </c>
    </row>
    <row r="3" spans="1:24" ht="15" thickBot="1">
      <c r="A3" s="241" t="s">
        <v>266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</row>
    <row r="4" spans="1:24" ht="78.75">
      <c r="A4" s="242"/>
      <c r="B4" s="243"/>
      <c r="C4" s="244"/>
      <c r="D4" s="244"/>
      <c r="E4" s="245"/>
      <c r="F4" s="214" t="s">
        <v>262</v>
      </c>
      <c r="G4" s="214" t="s">
        <v>274</v>
      </c>
      <c r="H4" s="131" t="s">
        <v>235</v>
      </c>
      <c r="I4" s="131" t="s">
        <v>123</v>
      </c>
      <c r="J4" s="131" t="s">
        <v>219</v>
      </c>
      <c r="K4" s="131" t="s">
        <v>264</v>
      </c>
      <c r="L4" s="131" t="s">
        <v>265</v>
      </c>
      <c r="M4" s="131" t="s">
        <v>151</v>
      </c>
      <c r="N4" s="131" t="s">
        <v>251</v>
      </c>
      <c r="O4" s="131" t="s">
        <v>267</v>
      </c>
      <c r="P4" s="131" t="s">
        <v>217</v>
      </c>
      <c r="Q4" s="131" t="s">
        <v>245</v>
      </c>
      <c r="R4" s="131" t="s">
        <v>220</v>
      </c>
      <c r="S4" s="131" t="s">
        <v>268</v>
      </c>
      <c r="T4" s="131" t="s">
        <v>246</v>
      </c>
      <c r="U4" s="131" t="s">
        <v>216</v>
      </c>
      <c r="V4" s="131" t="s">
        <v>290</v>
      </c>
      <c r="W4" s="131" t="s">
        <v>224</v>
      </c>
      <c r="X4" s="105" t="s">
        <v>0</v>
      </c>
    </row>
    <row r="5" spans="1:24" ht="27" thickBot="1">
      <c r="A5" s="246" t="s">
        <v>124</v>
      </c>
      <c r="B5" s="247"/>
      <c r="C5" s="229">
        <v>10</v>
      </c>
      <c r="D5" s="234" t="s">
        <v>263</v>
      </c>
      <c r="E5" s="229" t="s">
        <v>0</v>
      </c>
      <c r="F5" s="229"/>
      <c r="G5" s="233">
        <v>2022</v>
      </c>
      <c r="H5" s="229">
        <v>2022</v>
      </c>
      <c r="I5" s="229">
        <v>2022</v>
      </c>
      <c r="J5" s="229">
        <v>2022</v>
      </c>
      <c r="K5" s="229">
        <v>2022</v>
      </c>
      <c r="L5" s="229"/>
      <c r="M5" s="229" t="s">
        <v>0</v>
      </c>
      <c r="N5" s="229"/>
      <c r="O5" s="229"/>
      <c r="P5" s="229">
        <v>2022</v>
      </c>
      <c r="Q5" s="229">
        <v>2022</v>
      </c>
      <c r="R5" s="229">
        <v>2022</v>
      </c>
      <c r="S5" s="229"/>
      <c r="T5" s="229">
        <v>2022</v>
      </c>
      <c r="U5" s="229">
        <v>2022</v>
      </c>
      <c r="V5" s="229"/>
      <c r="W5" s="229">
        <v>2022</v>
      </c>
      <c r="X5" s="106"/>
    </row>
    <row r="6" spans="1:27" ht="14.25">
      <c r="A6" s="219" t="s">
        <v>64</v>
      </c>
      <c r="B6" s="194">
        <v>1242</v>
      </c>
      <c r="C6" s="6">
        <f aca="true" t="shared" si="0" ref="C6:C45">B6*C$5</f>
        <v>12420</v>
      </c>
      <c r="D6" s="6"/>
      <c r="E6" s="6">
        <f aca="true" t="shared" si="1" ref="E6:E43">C6+D6</f>
        <v>12420</v>
      </c>
      <c r="F6" s="6"/>
      <c r="G6" s="6"/>
      <c r="H6" s="6">
        <f>B6*H$2</f>
        <v>335340</v>
      </c>
      <c r="I6" s="6"/>
      <c r="J6" s="6"/>
      <c r="K6" s="6"/>
      <c r="L6" s="6"/>
      <c r="M6" s="6">
        <f>H6+I6+K6+L6+J6</f>
        <v>335340</v>
      </c>
      <c r="N6" s="6"/>
      <c r="O6" s="6"/>
      <c r="P6" s="6"/>
      <c r="Q6" s="6"/>
      <c r="R6" s="6">
        <f aca="true" t="shared" si="2" ref="R6:R43">SUM(O6:Q6)</f>
        <v>0</v>
      </c>
      <c r="S6" s="6"/>
      <c r="T6" s="6">
        <v>18513</v>
      </c>
      <c r="U6" s="6">
        <v>1439493</v>
      </c>
      <c r="V6" s="6"/>
      <c r="W6" s="6"/>
      <c r="X6" s="107">
        <f>M6+E6+U6+R6+V6+N6+W6+F6+'6a. sz. Fizetendő hozzájárulás'!$T6+'6a. sz. Fizetendő hozzájárulás'!$S6+G6</f>
        <v>1805766</v>
      </c>
      <c r="Y6" s="220" t="s">
        <v>64</v>
      </c>
      <c r="AA6" s="1"/>
    </row>
    <row r="7" spans="1:27" ht="14.25">
      <c r="A7" s="219" t="s">
        <v>65</v>
      </c>
      <c r="B7" s="221">
        <v>1771</v>
      </c>
      <c r="C7" s="6">
        <f t="shared" si="0"/>
        <v>17710</v>
      </c>
      <c r="D7" s="6"/>
      <c r="E7" s="6">
        <f t="shared" si="1"/>
        <v>17710</v>
      </c>
      <c r="F7" s="6"/>
      <c r="G7" s="6">
        <f>B7*$G$2</f>
        <v>100947</v>
      </c>
      <c r="H7" s="6">
        <f>B7*H$2</f>
        <v>478170</v>
      </c>
      <c r="I7" s="6"/>
      <c r="J7" s="6"/>
      <c r="K7" s="6"/>
      <c r="L7" s="6"/>
      <c r="M7" s="6">
        <f aca="true" t="shared" si="3" ref="M7:M42">H7+I7+K7+L7+J7</f>
        <v>478170</v>
      </c>
      <c r="N7" s="6"/>
      <c r="O7" s="6"/>
      <c r="P7" s="6">
        <v>3625409</v>
      </c>
      <c r="Q7" s="6"/>
      <c r="R7" s="6">
        <f t="shared" si="2"/>
        <v>3625409</v>
      </c>
      <c r="S7" s="6"/>
      <c r="T7" s="6">
        <v>13414</v>
      </c>
      <c r="U7" s="6">
        <v>1439493</v>
      </c>
      <c r="V7" s="6"/>
      <c r="W7" s="6"/>
      <c r="X7" s="107">
        <f>M7+E7+U7+R7+V7+N7+W7+F7+'6a. sz. Fizetendő hozzájárulás'!$T7+'6a. sz. Fizetendő hozzájárulás'!$S7+G7</f>
        <v>5675143</v>
      </c>
      <c r="Y7" s="222" t="s">
        <v>65</v>
      </c>
      <c r="AA7" s="1"/>
    </row>
    <row r="8" spans="1:27" ht="14.25">
      <c r="A8" s="219" t="s">
        <v>66</v>
      </c>
      <c r="B8" s="194">
        <v>844</v>
      </c>
      <c r="C8" s="6">
        <f t="shared" si="0"/>
        <v>8440</v>
      </c>
      <c r="D8" s="6"/>
      <c r="E8" s="6">
        <f t="shared" si="1"/>
        <v>8440</v>
      </c>
      <c r="F8" s="6"/>
      <c r="G8" s="6">
        <f>B8*$G$2</f>
        <v>48108</v>
      </c>
      <c r="H8" s="6">
        <f>B8*H$2</f>
        <v>227880</v>
      </c>
      <c r="I8" s="6"/>
      <c r="J8" s="6"/>
      <c r="K8" s="6"/>
      <c r="L8" s="6"/>
      <c r="M8" s="6">
        <f t="shared" si="3"/>
        <v>227880</v>
      </c>
      <c r="N8" s="6"/>
      <c r="O8" s="6"/>
      <c r="P8" s="6">
        <v>1786333</v>
      </c>
      <c r="Q8" s="6"/>
      <c r="R8" s="6">
        <f t="shared" si="2"/>
        <v>1786333</v>
      </c>
      <c r="S8" s="6"/>
      <c r="T8" s="6">
        <v>11687</v>
      </c>
      <c r="U8" s="6">
        <v>1439493</v>
      </c>
      <c r="V8" s="6"/>
      <c r="W8" s="6"/>
      <c r="X8" s="107">
        <f>M8+E8+U8+R8+V8+N8+W8+F8+'6a. sz. Fizetendő hozzájárulás'!$T8+'6a. sz. Fizetendő hozzájárulás'!$S8+G8</f>
        <v>3521941</v>
      </c>
      <c r="Y8" s="222" t="s">
        <v>66</v>
      </c>
      <c r="AA8" s="1"/>
    </row>
    <row r="9" spans="1:27" ht="14.25">
      <c r="A9" s="219" t="s">
        <v>67</v>
      </c>
      <c r="B9" s="221">
        <v>1687</v>
      </c>
      <c r="C9" s="6">
        <f t="shared" si="0"/>
        <v>16870</v>
      </c>
      <c r="D9" s="6"/>
      <c r="E9" s="6">
        <f t="shared" si="1"/>
        <v>16870</v>
      </c>
      <c r="F9" s="6"/>
      <c r="G9" s="6"/>
      <c r="H9" s="6">
        <f>B9*H$2</f>
        <v>455490</v>
      </c>
      <c r="I9" s="6"/>
      <c r="J9" s="6"/>
      <c r="K9" s="6"/>
      <c r="L9" s="6"/>
      <c r="M9" s="6">
        <f t="shared" si="3"/>
        <v>455490</v>
      </c>
      <c r="N9" s="6"/>
      <c r="O9" s="6"/>
      <c r="P9" s="6"/>
      <c r="Q9" s="6"/>
      <c r="R9" s="6">
        <f t="shared" si="2"/>
        <v>0</v>
      </c>
      <c r="S9" s="6"/>
      <c r="T9" s="6">
        <v>10887</v>
      </c>
      <c r="U9" s="6">
        <v>464721</v>
      </c>
      <c r="V9" s="6"/>
      <c r="W9" s="6"/>
      <c r="X9" s="107">
        <f>M9+E9+U9+R9+V9+N9+W9+F9+'6a. sz. Fizetendő hozzájárulás'!$T9+'6a. sz. Fizetendő hozzájárulás'!$S9+G9</f>
        <v>947968</v>
      </c>
      <c r="Y9" s="222" t="s">
        <v>67</v>
      </c>
      <c r="AA9" s="1"/>
    </row>
    <row r="10" spans="1:27" ht="14.25">
      <c r="A10" s="219" t="s">
        <v>68</v>
      </c>
      <c r="B10" s="194">
        <v>480</v>
      </c>
      <c r="C10" s="6">
        <f t="shared" si="0"/>
        <v>4800</v>
      </c>
      <c r="D10" s="6"/>
      <c r="E10" s="6">
        <f t="shared" si="1"/>
        <v>4800</v>
      </c>
      <c r="F10" s="6"/>
      <c r="G10" s="6">
        <f aca="true" t="shared" si="4" ref="G10:G15">B10*$G$2</f>
        <v>27360</v>
      </c>
      <c r="H10" s="6">
        <f>B10*H$2</f>
        <v>129600</v>
      </c>
      <c r="I10" s="6"/>
      <c r="J10" s="6"/>
      <c r="K10" s="6"/>
      <c r="L10" s="6"/>
      <c r="M10" s="6">
        <f t="shared" si="3"/>
        <v>129600</v>
      </c>
      <c r="N10" s="6"/>
      <c r="O10" s="6"/>
      <c r="P10" s="6"/>
      <c r="Q10" s="6"/>
      <c r="R10" s="6">
        <f t="shared" si="2"/>
        <v>0</v>
      </c>
      <c r="S10" s="6"/>
      <c r="T10" s="6">
        <v>1951</v>
      </c>
      <c r="U10" s="6">
        <v>177606</v>
      </c>
      <c r="V10" s="6"/>
      <c r="W10" s="6"/>
      <c r="X10" s="107">
        <f>M10+E10+U10+R10+V10+N10+W10+F10+'6a. sz. Fizetendő hozzájárulás'!$T10+'6a. sz. Fizetendő hozzájárulás'!$S10+G10</f>
        <v>341317</v>
      </c>
      <c r="Y10" s="222" t="s">
        <v>68</v>
      </c>
      <c r="AA10" s="1"/>
    </row>
    <row r="11" spans="1:27" ht="14.25">
      <c r="A11" s="219" t="s">
        <v>69</v>
      </c>
      <c r="B11" s="221">
        <v>2289</v>
      </c>
      <c r="C11" s="6">
        <f t="shared" si="0"/>
        <v>22890</v>
      </c>
      <c r="D11" s="6"/>
      <c r="E11" s="6">
        <f t="shared" si="1"/>
        <v>22890</v>
      </c>
      <c r="F11" s="6"/>
      <c r="G11" s="6">
        <f t="shared" si="4"/>
        <v>130473</v>
      </c>
      <c r="H11" s="6">
        <v>146687</v>
      </c>
      <c r="I11" s="6"/>
      <c r="J11" s="6"/>
      <c r="K11" s="6"/>
      <c r="L11" s="6"/>
      <c r="M11" s="6">
        <f t="shared" si="3"/>
        <v>146687</v>
      </c>
      <c r="N11" s="6"/>
      <c r="O11" s="6"/>
      <c r="P11" s="6"/>
      <c r="Q11" s="6"/>
      <c r="R11" s="6">
        <f t="shared" si="2"/>
        <v>0</v>
      </c>
      <c r="S11" s="6"/>
      <c r="T11" s="6"/>
      <c r="U11" s="6">
        <v>719934</v>
      </c>
      <c r="V11" s="6"/>
      <c r="W11" s="6"/>
      <c r="X11" s="107">
        <f>M11+E11+U11+R11+V11+N11+W11+F11+'6a. sz. Fizetendő hozzájárulás'!$T11+'6a. sz. Fizetendő hozzájárulás'!$S11+G11</f>
        <v>1019984</v>
      </c>
      <c r="Y11" s="222" t="s">
        <v>69</v>
      </c>
      <c r="AA11" s="1"/>
    </row>
    <row r="12" spans="1:27" ht="14.25">
      <c r="A12" s="219" t="s">
        <v>70</v>
      </c>
      <c r="B12" s="194">
        <v>333</v>
      </c>
      <c r="C12" s="6">
        <f t="shared" si="0"/>
        <v>3330</v>
      </c>
      <c r="D12" s="6"/>
      <c r="E12" s="6">
        <f t="shared" si="1"/>
        <v>3330</v>
      </c>
      <c r="F12" s="6"/>
      <c r="G12" s="6">
        <f t="shared" si="4"/>
        <v>18981</v>
      </c>
      <c r="H12" s="6">
        <f aca="true" t="shared" si="5" ref="H12:H29">B12*H$2</f>
        <v>89910</v>
      </c>
      <c r="I12" s="6">
        <f>B12*$I$2</f>
        <v>549450</v>
      </c>
      <c r="J12" s="6"/>
      <c r="K12" s="6"/>
      <c r="L12" s="6"/>
      <c r="M12" s="6">
        <f t="shared" si="3"/>
        <v>639360</v>
      </c>
      <c r="N12" s="6"/>
      <c r="O12" s="6"/>
      <c r="P12" s="6"/>
      <c r="Q12" s="6"/>
      <c r="R12" s="6">
        <f t="shared" si="2"/>
        <v>0</v>
      </c>
      <c r="S12" s="6"/>
      <c r="T12" s="6">
        <v>2195</v>
      </c>
      <c r="U12" s="6">
        <v>0</v>
      </c>
      <c r="V12" s="6"/>
      <c r="W12" s="6"/>
      <c r="X12" s="107">
        <f>M12+E12+U12+R12+V12+N12+W12+F12+'6a. sz. Fizetendő hozzájárulás'!$T12+'6a. sz. Fizetendő hozzájárulás'!$S12+G12</f>
        <v>663866</v>
      </c>
      <c r="Y12" s="222" t="s">
        <v>70</v>
      </c>
      <c r="AA12" s="1"/>
    </row>
    <row r="13" spans="1:27" ht="14.25">
      <c r="A13" s="219" t="s">
        <v>71</v>
      </c>
      <c r="B13" s="221">
        <v>307</v>
      </c>
      <c r="C13" s="6">
        <f t="shared" si="0"/>
        <v>3070</v>
      </c>
      <c r="D13" s="6"/>
      <c r="E13" s="6">
        <f t="shared" si="1"/>
        <v>3070</v>
      </c>
      <c r="F13" s="6"/>
      <c r="G13" s="6">
        <f t="shared" si="4"/>
        <v>17499</v>
      </c>
      <c r="H13" s="6">
        <f t="shared" si="5"/>
        <v>82890</v>
      </c>
      <c r="I13" s="6"/>
      <c r="J13" s="6"/>
      <c r="K13" s="6"/>
      <c r="L13" s="6"/>
      <c r="M13" s="6">
        <f t="shared" si="3"/>
        <v>82890</v>
      </c>
      <c r="N13" s="6"/>
      <c r="O13" s="6"/>
      <c r="P13" s="6"/>
      <c r="Q13" s="6"/>
      <c r="R13" s="6">
        <f t="shared" si="2"/>
        <v>0</v>
      </c>
      <c r="S13" s="6"/>
      <c r="T13" s="6">
        <v>1514</v>
      </c>
      <c r="U13" s="6">
        <v>0</v>
      </c>
      <c r="V13" s="6"/>
      <c r="W13" s="6"/>
      <c r="X13" s="107">
        <f>M13+E13+U13+R13+V13+N13+W13+F13+'6a. sz. Fizetendő hozzájárulás'!$T13+'6a. sz. Fizetendő hozzájárulás'!$S13+G13</f>
        <v>104973</v>
      </c>
      <c r="Y13" s="222" t="s">
        <v>71</v>
      </c>
      <c r="AA13" s="1"/>
    </row>
    <row r="14" spans="1:27" ht="14.25">
      <c r="A14" s="219" t="s">
        <v>72</v>
      </c>
      <c r="B14" s="194">
        <v>88</v>
      </c>
      <c r="C14" s="6">
        <f t="shared" si="0"/>
        <v>880</v>
      </c>
      <c r="D14" s="6"/>
      <c r="E14" s="6">
        <f t="shared" si="1"/>
        <v>880</v>
      </c>
      <c r="F14" s="6"/>
      <c r="G14" s="6">
        <f t="shared" si="4"/>
        <v>5016</v>
      </c>
      <c r="H14" s="6">
        <f t="shared" si="5"/>
        <v>23760</v>
      </c>
      <c r="I14" s="6"/>
      <c r="J14" s="6"/>
      <c r="K14" s="6"/>
      <c r="L14" s="6"/>
      <c r="M14" s="6">
        <f t="shared" si="3"/>
        <v>23760</v>
      </c>
      <c r="N14" s="6"/>
      <c r="O14" s="6"/>
      <c r="P14" s="6"/>
      <c r="Q14" s="6"/>
      <c r="R14" s="6">
        <f t="shared" si="2"/>
        <v>0</v>
      </c>
      <c r="S14" s="6"/>
      <c r="T14" s="6">
        <v>485</v>
      </c>
      <c r="U14" s="6">
        <v>50000</v>
      </c>
      <c r="V14" s="6"/>
      <c r="W14" s="6"/>
      <c r="X14" s="107">
        <f>M14+E14+U14+R14+V14+N14+W14+F14+'6a. sz. Fizetendő hozzájárulás'!$T14+'6a. sz. Fizetendő hozzájárulás'!$S14+G14</f>
        <v>80141</v>
      </c>
      <c r="Y14" s="222" t="s">
        <v>72</v>
      </c>
      <c r="AA14" s="1"/>
    </row>
    <row r="15" spans="1:27" ht="14.25">
      <c r="A15" s="219" t="s">
        <v>73</v>
      </c>
      <c r="B15" s="221">
        <v>353</v>
      </c>
      <c r="C15" s="6">
        <f t="shared" si="0"/>
        <v>3530</v>
      </c>
      <c r="D15" s="6"/>
      <c r="E15" s="6">
        <f t="shared" si="1"/>
        <v>3530</v>
      </c>
      <c r="F15" s="6"/>
      <c r="G15" s="6">
        <f t="shared" si="4"/>
        <v>20121</v>
      </c>
      <c r="H15" s="6">
        <f t="shared" si="5"/>
        <v>95310</v>
      </c>
      <c r="I15" s="6"/>
      <c r="J15" s="6"/>
      <c r="K15" s="6"/>
      <c r="L15" s="6"/>
      <c r="M15" s="6">
        <f t="shared" si="3"/>
        <v>95310</v>
      </c>
      <c r="N15" s="6"/>
      <c r="O15" s="6"/>
      <c r="P15" s="6"/>
      <c r="Q15" s="6"/>
      <c r="R15" s="6">
        <f t="shared" si="2"/>
        <v>0</v>
      </c>
      <c r="S15" s="6"/>
      <c r="T15" s="6">
        <v>2740</v>
      </c>
      <c r="U15" s="6">
        <v>0</v>
      </c>
      <c r="V15" s="6"/>
      <c r="W15" s="6"/>
      <c r="X15" s="107">
        <f>M15+E15+U15+R15+V15+N15+W15+F15+'6a. sz. Fizetendő hozzájárulás'!$T15+'6a. sz. Fizetendő hozzájárulás'!$S15+G15</f>
        <v>121701</v>
      </c>
      <c r="Y15" s="222" t="s">
        <v>73</v>
      </c>
      <c r="AA15" s="1"/>
    </row>
    <row r="16" spans="1:27" ht="14.25">
      <c r="A16" s="219" t="s">
        <v>74</v>
      </c>
      <c r="B16" s="194">
        <v>260</v>
      </c>
      <c r="C16" s="6">
        <f t="shared" si="0"/>
        <v>2600</v>
      </c>
      <c r="D16" s="6"/>
      <c r="E16" s="6">
        <f t="shared" si="1"/>
        <v>2600</v>
      </c>
      <c r="F16" s="6"/>
      <c r="G16" s="6"/>
      <c r="H16" s="6">
        <f t="shared" si="5"/>
        <v>70200</v>
      </c>
      <c r="I16" s="6"/>
      <c r="J16" s="6"/>
      <c r="K16" s="6"/>
      <c r="L16" s="6"/>
      <c r="M16" s="6">
        <f t="shared" si="3"/>
        <v>70200</v>
      </c>
      <c r="N16" s="6"/>
      <c r="O16" s="6"/>
      <c r="P16" s="6"/>
      <c r="Q16" s="6"/>
      <c r="R16" s="6">
        <f t="shared" si="2"/>
        <v>0</v>
      </c>
      <c r="S16" s="6"/>
      <c r="T16" s="6">
        <v>1801</v>
      </c>
      <c r="U16" s="6">
        <v>71268</v>
      </c>
      <c r="V16" s="6"/>
      <c r="W16" s="6"/>
      <c r="X16" s="107">
        <f>M16+E16+U16+R16+V16+N16+W16+F16+'6a. sz. Fizetendő hozzájárulás'!$T16+'6a. sz. Fizetendő hozzájárulás'!$S16+G16</f>
        <v>145869</v>
      </c>
      <c r="Y16" s="222" t="s">
        <v>74</v>
      </c>
      <c r="AA16" s="1"/>
    </row>
    <row r="17" spans="1:27" ht="14.25">
      <c r="A17" s="219" t="s">
        <v>75</v>
      </c>
      <c r="B17" s="221">
        <v>58</v>
      </c>
      <c r="C17" s="6">
        <f t="shared" si="0"/>
        <v>580</v>
      </c>
      <c r="D17" s="6"/>
      <c r="E17" s="6">
        <f t="shared" si="1"/>
        <v>580</v>
      </c>
      <c r="F17" s="6"/>
      <c r="G17" s="6">
        <f aca="true" t="shared" si="6" ref="G17:G39">B17*$G$2</f>
        <v>3306</v>
      </c>
      <c r="H17" s="6">
        <f t="shared" si="5"/>
        <v>15660</v>
      </c>
      <c r="I17" s="6"/>
      <c r="J17" s="6"/>
      <c r="K17" s="6"/>
      <c r="L17" s="6"/>
      <c r="M17" s="6">
        <f t="shared" si="3"/>
        <v>15660</v>
      </c>
      <c r="N17" s="6"/>
      <c r="O17" s="6"/>
      <c r="P17" s="6"/>
      <c r="Q17" s="6"/>
      <c r="R17" s="6">
        <f t="shared" si="2"/>
        <v>0</v>
      </c>
      <c r="S17" s="6"/>
      <c r="T17" s="6">
        <v>764</v>
      </c>
      <c r="U17" s="6">
        <v>0</v>
      </c>
      <c r="V17" s="6"/>
      <c r="W17" s="6"/>
      <c r="X17" s="107">
        <f>M17+E17+U17+R17+V17+N17+W17+F17+'6a. sz. Fizetendő hozzájárulás'!$T17+'6a. sz. Fizetendő hozzájárulás'!$S17+G17</f>
        <v>20310</v>
      </c>
      <c r="Y17" s="222" t="s">
        <v>75</v>
      </c>
      <c r="AA17" s="1"/>
    </row>
    <row r="18" spans="1:27" ht="14.25">
      <c r="A18" s="219" t="s">
        <v>76</v>
      </c>
      <c r="B18" s="194">
        <v>351</v>
      </c>
      <c r="C18" s="6">
        <f t="shared" si="0"/>
        <v>3510</v>
      </c>
      <c r="D18" s="6">
        <v>42240</v>
      </c>
      <c r="E18" s="6">
        <f t="shared" si="1"/>
        <v>45750</v>
      </c>
      <c r="F18" s="6">
        <v>573725</v>
      </c>
      <c r="G18" s="6">
        <f t="shared" si="6"/>
        <v>20007</v>
      </c>
      <c r="H18" s="6">
        <f t="shared" si="5"/>
        <v>94770</v>
      </c>
      <c r="I18" s="6"/>
      <c r="J18" s="6"/>
      <c r="K18" s="6"/>
      <c r="L18" s="6">
        <v>207680</v>
      </c>
      <c r="M18" s="6">
        <f t="shared" si="3"/>
        <v>302450</v>
      </c>
      <c r="N18" s="6"/>
      <c r="O18" s="6"/>
      <c r="P18" s="6"/>
      <c r="Q18" s="6"/>
      <c r="R18" s="6">
        <f t="shared" si="2"/>
        <v>0</v>
      </c>
      <c r="S18" s="6"/>
      <c r="T18" s="6">
        <v>2824</v>
      </c>
      <c r="U18" s="6"/>
      <c r="V18" s="6">
        <v>117680</v>
      </c>
      <c r="W18" s="6"/>
      <c r="X18" s="107">
        <f>M18+E18+U18+R18+V18+N18+W18+F18+'6a. sz. Fizetendő hozzájárulás'!$T18+'6a. sz. Fizetendő hozzájárulás'!$S18+G18</f>
        <v>1062436</v>
      </c>
      <c r="Y18" s="222" t="s">
        <v>76</v>
      </c>
      <c r="AA18" s="1"/>
    </row>
    <row r="19" spans="1:27" ht="14.25">
      <c r="A19" s="219" t="s">
        <v>77</v>
      </c>
      <c r="B19" s="221">
        <v>2287</v>
      </c>
      <c r="C19" s="6">
        <f t="shared" si="0"/>
        <v>22870</v>
      </c>
      <c r="D19" s="6"/>
      <c r="E19" s="6">
        <f t="shared" si="1"/>
        <v>22870</v>
      </c>
      <c r="F19" s="6"/>
      <c r="G19" s="6">
        <f t="shared" si="6"/>
        <v>130359</v>
      </c>
      <c r="H19" s="6">
        <f t="shared" si="5"/>
        <v>617490</v>
      </c>
      <c r="I19" s="6"/>
      <c r="J19" s="6"/>
      <c r="K19" s="6"/>
      <c r="L19" s="6"/>
      <c r="M19" s="6">
        <f t="shared" si="3"/>
        <v>617490</v>
      </c>
      <c r="N19" s="6"/>
      <c r="O19" s="6"/>
      <c r="P19" s="6"/>
      <c r="Q19" s="6"/>
      <c r="R19" s="6">
        <f t="shared" si="2"/>
        <v>0</v>
      </c>
      <c r="S19" s="6"/>
      <c r="T19" s="6">
        <v>17942</v>
      </c>
      <c r="U19" s="6">
        <v>703983</v>
      </c>
      <c r="V19" s="6"/>
      <c r="W19" s="6"/>
      <c r="X19" s="107">
        <f>M19+E19+U19+R19+V19+N19+W19+F19+'6a. sz. Fizetendő hozzájárulás'!$T19+'6a. sz. Fizetendő hozzájárulás'!$S19+G19</f>
        <v>1492644</v>
      </c>
      <c r="Y19" s="222" t="s">
        <v>77</v>
      </c>
      <c r="AA19" s="1"/>
    </row>
    <row r="20" spans="1:27" ht="14.25">
      <c r="A20" s="219" t="s">
        <v>78</v>
      </c>
      <c r="B20" s="194">
        <v>49</v>
      </c>
      <c r="C20" s="6">
        <f t="shared" si="0"/>
        <v>490</v>
      </c>
      <c r="D20" s="6"/>
      <c r="E20" s="6">
        <f t="shared" si="1"/>
        <v>490</v>
      </c>
      <c r="F20" s="6"/>
      <c r="G20" s="6">
        <f t="shared" si="6"/>
        <v>2793</v>
      </c>
      <c r="H20" s="6">
        <f t="shared" si="5"/>
        <v>13230</v>
      </c>
      <c r="I20" s="6"/>
      <c r="J20" s="6"/>
      <c r="K20" s="6"/>
      <c r="L20" s="6"/>
      <c r="M20" s="6">
        <f t="shared" si="3"/>
        <v>13230</v>
      </c>
      <c r="N20" s="6"/>
      <c r="O20" s="6"/>
      <c r="P20" s="6"/>
      <c r="Q20" s="6"/>
      <c r="R20" s="6">
        <f t="shared" si="2"/>
        <v>0</v>
      </c>
      <c r="S20" s="6"/>
      <c r="T20" s="6"/>
      <c r="U20" s="6">
        <v>55317</v>
      </c>
      <c r="V20" s="6"/>
      <c r="W20" s="6"/>
      <c r="X20" s="107">
        <f>M20+E20+U20+R20+V20+N20+W20+F20+'6a. sz. Fizetendő hozzájárulás'!$T20+'6a. sz. Fizetendő hozzájárulás'!$S20+G20</f>
        <v>71830</v>
      </c>
      <c r="Y20" s="222" t="s">
        <v>78</v>
      </c>
      <c r="AA20" s="1"/>
    </row>
    <row r="21" spans="1:27" ht="14.25">
      <c r="A21" s="219" t="s">
        <v>79</v>
      </c>
      <c r="B21" s="221">
        <v>11395</v>
      </c>
      <c r="C21" s="6">
        <f t="shared" si="0"/>
        <v>113950</v>
      </c>
      <c r="D21" s="6">
        <v>0</v>
      </c>
      <c r="E21" s="6">
        <f t="shared" si="1"/>
        <v>113950</v>
      </c>
      <c r="F21" s="6">
        <v>0</v>
      </c>
      <c r="G21" s="6">
        <f t="shared" si="6"/>
        <v>649515</v>
      </c>
      <c r="H21" s="6">
        <f t="shared" si="5"/>
        <v>3076650</v>
      </c>
      <c r="I21" s="6">
        <f>B21*$I$2</f>
        <v>18801750</v>
      </c>
      <c r="J21" s="6">
        <f>9614000-H21</f>
        <v>6537350</v>
      </c>
      <c r="K21" s="6">
        <f>385653592-I21+880000+31000</f>
        <v>367762842</v>
      </c>
      <c r="L21" s="6"/>
      <c r="M21" s="6">
        <f>H21+I21+K21+L21+J21</f>
        <v>396178592</v>
      </c>
      <c r="N21" s="223">
        <v>0</v>
      </c>
      <c r="O21" s="223">
        <v>0</v>
      </c>
      <c r="P21" s="223">
        <v>5549638</v>
      </c>
      <c r="Q21" s="223">
        <v>351458290</v>
      </c>
      <c r="R21" s="223">
        <f t="shared" si="2"/>
        <v>357007928</v>
      </c>
      <c r="S21" s="223">
        <v>0</v>
      </c>
      <c r="T21" s="223"/>
      <c r="U21" s="6">
        <v>4393937</v>
      </c>
      <c r="V21" s="223">
        <v>0</v>
      </c>
      <c r="W21" s="223">
        <v>635472</v>
      </c>
      <c r="X21" s="107">
        <f>M21+E21+U21+R21+V21+N21+W21+F21+'6a. sz. Fizetendő hozzájárulás'!$T21+'6a. sz. Fizetendő hozzájárulás'!$S21+G21</f>
        <v>758979394</v>
      </c>
      <c r="Y21" s="222" t="s">
        <v>79</v>
      </c>
      <c r="AA21" s="1"/>
    </row>
    <row r="22" spans="1:27" ht="14.25">
      <c r="A22" s="219" t="s">
        <v>80</v>
      </c>
      <c r="B22" s="194">
        <v>1330</v>
      </c>
      <c r="C22" s="6">
        <f t="shared" si="0"/>
        <v>13300</v>
      </c>
      <c r="D22" s="6">
        <v>202440</v>
      </c>
      <c r="E22" s="6">
        <f t="shared" si="1"/>
        <v>215740</v>
      </c>
      <c r="F22" s="6">
        <v>2159505</v>
      </c>
      <c r="G22" s="6">
        <f t="shared" si="6"/>
        <v>75810</v>
      </c>
      <c r="H22" s="6">
        <f t="shared" si="5"/>
        <v>359100</v>
      </c>
      <c r="I22" s="6"/>
      <c r="J22" s="6"/>
      <c r="K22" s="6"/>
      <c r="L22" s="6">
        <v>860500</v>
      </c>
      <c r="M22" s="6">
        <f>H22+I22+K22+L22+J22</f>
        <v>1219600</v>
      </c>
      <c r="N22" s="6">
        <v>105840</v>
      </c>
      <c r="O22" s="6"/>
      <c r="P22" s="6"/>
      <c r="Q22" s="6"/>
      <c r="R22" s="6">
        <f t="shared" si="2"/>
        <v>0</v>
      </c>
      <c r="S22" s="6"/>
      <c r="T22" s="6">
        <v>19429</v>
      </c>
      <c r="U22" s="6">
        <v>0</v>
      </c>
      <c r="V22" s="6"/>
      <c r="W22" s="6"/>
      <c r="X22" s="107">
        <f>M22+E22+U22+R22+V22+N22+W22+F22+'6a. sz. Fizetendő hozzájárulás'!$T22+'6a. sz. Fizetendő hozzájárulás'!$S22+G22</f>
        <v>3795924</v>
      </c>
      <c r="Y22" s="222" t="s">
        <v>80</v>
      </c>
      <c r="AA22" s="1"/>
    </row>
    <row r="23" spans="1:27" ht="14.25">
      <c r="A23" s="219" t="s">
        <v>81</v>
      </c>
      <c r="B23" s="221">
        <v>463</v>
      </c>
      <c r="C23" s="6">
        <f t="shared" si="0"/>
        <v>4630</v>
      </c>
      <c r="D23" s="6"/>
      <c r="E23" s="6">
        <f t="shared" si="1"/>
        <v>4630</v>
      </c>
      <c r="F23" s="6"/>
      <c r="G23" s="6">
        <f t="shared" si="6"/>
        <v>26391</v>
      </c>
      <c r="H23" s="6">
        <f t="shared" si="5"/>
        <v>125010</v>
      </c>
      <c r="I23" s="6">
        <f>B23*$I$2</f>
        <v>763950</v>
      </c>
      <c r="J23" s="6"/>
      <c r="K23" s="6"/>
      <c r="L23" s="6"/>
      <c r="M23" s="6">
        <f t="shared" si="3"/>
        <v>888960</v>
      </c>
      <c r="N23" s="6"/>
      <c r="O23" s="6"/>
      <c r="P23" s="6">
        <v>52742</v>
      </c>
      <c r="Q23" s="6"/>
      <c r="R23" s="6">
        <f t="shared" si="2"/>
        <v>52742</v>
      </c>
      <c r="S23" s="6"/>
      <c r="T23" s="6">
        <v>3622</v>
      </c>
      <c r="U23" s="6">
        <v>0</v>
      </c>
      <c r="V23" s="6"/>
      <c r="W23" s="6"/>
      <c r="X23" s="107">
        <f>M23+E23+U23+R23+V23+N23+W23+F23+'6a. sz. Fizetendő hozzájárulás'!$T23+'6a. sz. Fizetendő hozzájárulás'!$S23+G23</f>
        <v>976345</v>
      </c>
      <c r="Y23" s="222" t="s">
        <v>81</v>
      </c>
      <c r="AA23" s="1"/>
    </row>
    <row r="24" spans="1:27" ht="14.25">
      <c r="A24" s="219" t="s">
        <v>82</v>
      </c>
      <c r="B24" s="194">
        <v>821</v>
      </c>
      <c r="C24" s="6">
        <f t="shared" si="0"/>
        <v>8210</v>
      </c>
      <c r="D24" s="6"/>
      <c r="E24" s="6">
        <f t="shared" si="1"/>
        <v>8210</v>
      </c>
      <c r="F24" s="6"/>
      <c r="G24" s="6">
        <f t="shared" si="6"/>
        <v>46797</v>
      </c>
      <c r="H24" s="6">
        <f t="shared" si="5"/>
        <v>221670</v>
      </c>
      <c r="I24" s="6"/>
      <c r="J24" s="6"/>
      <c r="K24" s="6"/>
      <c r="L24" s="6"/>
      <c r="M24" s="6">
        <f t="shared" si="3"/>
        <v>221670</v>
      </c>
      <c r="N24" s="6"/>
      <c r="O24" s="6"/>
      <c r="P24" s="6"/>
      <c r="Q24" s="6"/>
      <c r="R24" s="6">
        <f t="shared" si="2"/>
        <v>0</v>
      </c>
      <c r="S24" s="6"/>
      <c r="T24" s="6">
        <v>11405</v>
      </c>
      <c r="U24" s="6">
        <v>0</v>
      </c>
      <c r="V24" s="6"/>
      <c r="W24" s="6"/>
      <c r="X24" s="107">
        <f>M24+E24+U24+R24+V24+N24+W24+F24+'6a. sz. Fizetendő hozzájárulás'!$T24+'6a. sz. Fizetendő hozzájárulás'!$S24+G24</f>
        <v>288082</v>
      </c>
      <c r="Y24" s="222" t="s">
        <v>82</v>
      </c>
      <c r="AA24" s="1"/>
    </row>
    <row r="25" spans="1:27" ht="14.25">
      <c r="A25" s="219" t="s">
        <v>83</v>
      </c>
      <c r="B25" s="221">
        <v>123</v>
      </c>
      <c r="C25" s="6">
        <f t="shared" si="0"/>
        <v>1230</v>
      </c>
      <c r="D25" s="6"/>
      <c r="E25" s="6">
        <f t="shared" si="1"/>
        <v>1230</v>
      </c>
      <c r="F25" s="6"/>
      <c r="G25" s="6">
        <f t="shared" si="6"/>
        <v>7011</v>
      </c>
      <c r="H25" s="6">
        <f t="shared" si="5"/>
        <v>33210</v>
      </c>
      <c r="I25" s="6"/>
      <c r="J25" s="6"/>
      <c r="K25" s="6"/>
      <c r="L25" s="6"/>
      <c r="M25" s="6">
        <f t="shared" si="3"/>
        <v>33210</v>
      </c>
      <c r="N25" s="6"/>
      <c r="O25" s="6"/>
      <c r="P25" s="6"/>
      <c r="Q25" s="6"/>
      <c r="R25" s="6">
        <f t="shared" si="2"/>
        <v>0</v>
      </c>
      <c r="S25" s="6"/>
      <c r="T25" s="6">
        <v>926</v>
      </c>
      <c r="U25" s="6">
        <v>55317</v>
      </c>
      <c r="V25" s="6"/>
      <c r="W25" s="6"/>
      <c r="X25" s="107">
        <f>M25+E25+U25+R25+V25+N25+W25+F25+'6a. sz. Fizetendő hozzájárulás'!$T25+'6a. sz. Fizetendő hozzájárulás'!$S25+G25</f>
        <v>97694</v>
      </c>
      <c r="Y25" s="222" t="s">
        <v>83</v>
      </c>
      <c r="AA25" s="1"/>
    </row>
    <row r="26" spans="1:27" ht="14.25">
      <c r="A26" s="219" t="s">
        <v>84</v>
      </c>
      <c r="B26" s="194">
        <v>739</v>
      </c>
      <c r="C26" s="6">
        <f t="shared" si="0"/>
        <v>7390</v>
      </c>
      <c r="D26" s="6"/>
      <c r="E26" s="6">
        <f t="shared" si="1"/>
        <v>7390</v>
      </c>
      <c r="F26" s="6"/>
      <c r="G26" s="6">
        <f t="shared" si="6"/>
        <v>42123</v>
      </c>
      <c r="H26" s="6">
        <f t="shared" si="5"/>
        <v>199530</v>
      </c>
      <c r="I26" s="6">
        <f>B26*$I$2</f>
        <v>1219350</v>
      </c>
      <c r="J26" s="6"/>
      <c r="K26" s="6"/>
      <c r="L26" s="6"/>
      <c r="M26" s="6">
        <f t="shared" si="3"/>
        <v>1418880</v>
      </c>
      <c r="N26" s="6"/>
      <c r="O26" s="6">
        <v>3612535</v>
      </c>
      <c r="P26" s="6">
        <v>21739</v>
      </c>
      <c r="Q26" s="6"/>
      <c r="R26" s="6">
        <f t="shared" si="2"/>
        <v>3634274</v>
      </c>
      <c r="S26" s="6"/>
      <c r="T26" s="6">
        <v>5540</v>
      </c>
      <c r="U26" s="6">
        <v>0</v>
      </c>
      <c r="V26" s="6"/>
      <c r="W26" s="6"/>
      <c r="X26" s="107">
        <f>M26+E26+U26+R26+V26+N26+W26+F26+'6a. sz. Fizetendő hozzájárulás'!$T26+'6a. sz. Fizetendő hozzájárulás'!$S26+G26</f>
        <v>5108207</v>
      </c>
      <c r="Y26" s="222" t="s">
        <v>84</v>
      </c>
      <c r="AA26" s="1"/>
    </row>
    <row r="27" spans="1:27" ht="14.25">
      <c r="A27" s="219" t="s">
        <v>85</v>
      </c>
      <c r="B27" s="221">
        <v>797</v>
      </c>
      <c r="C27" s="6">
        <f t="shared" si="0"/>
        <v>7970</v>
      </c>
      <c r="D27" s="6"/>
      <c r="E27" s="6">
        <f t="shared" si="1"/>
        <v>7970</v>
      </c>
      <c r="F27" s="6"/>
      <c r="G27" s="6">
        <f t="shared" si="6"/>
        <v>45429</v>
      </c>
      <c r="H27" s="6">
        <f t="shared" si="5"/>
        <v>215190</v>
      </c>
      <c r="I27" s="6"/>
      <c r="J27" s="6"/>
      <c r="K27" s="6"/>
      <c r="L27" s="6">
        <v>384480</v>
      </c>
      <c r="M27" s="6">
        <f t="shared" si="3"/>
        <v>599670</v>
      </c>
      <c r="N27" s="6"/>
      <c r="O27" s="6"/>
      <c r="P27" s="6"/>
      <c r="Q27" s="6"/>
      <c r="R27" s="6">
        <f t="shared" si="2"/>
        <v>0</v>
      </c>
      <c r="S27" s="6"/>
      <c r="T27" s="6">
        <v>7509</v>
      </c>
      <c r="U27" s="6">
        <v>0</v>
      </c>
      <c r="V27" s="6"/>
      <c r="W27" s="6"/>
      <c r="X27" s="107">
        <f>M27+E27+U27+R27+V27+N27+W27+F27+'6a. sz. Fizetendő hozzájárulás'!$T27+'6a. sz. Fizetendő hozzájárulás'!$S27+G27</f>
        <v>660578</v>
      </c>
      <c r="Y27" s="222" t="s">
        <v>85</v>
      </c>
      <c r="AA27" s="1"/>
    </row>
    <row r="28" spans="1:27" ht="14.25">
      <c r="A28" s="219" t="s">
        <v>86</v>
      </c>
      <c r="B28" s="194">
        <v>865</v>
      </c>
      <c r="C28" s="6">
        <f t="shared" si="0"/>
        <v>8650</v>
      </c>
      <c r="D28" s="6"/>
      <c r="E28" s="6">
        <f t="shared" si="1"/>
        <v>8650</v>
      </c>
      <c r="F28" s="6"/>
      <c r="G28" s="6">
        <f t="shared" si="6"/>
        <v>49305</v>
      </c>
      <c r="H28" s="6">
        <f t="shared" si="5"/>
        <v>233550</v>
      </c>
      <c r="I28" s="6"/>
      <c r="J28" s="6"/>
      <c r="K28" s="6"/>
      <c r="L28" s="6"/>
      <c r="M28" s="6">
        <f t="shared" si="3"/>
        <v>233550</v>
      </c>
      <c r="N28" s="6"/>
      <c r="O28" s="6"/>
      <c r="P28" s="6"/>
      <c r="Q28" s="6"/>
      <c r="R28" s="6">
        <f t="shared" si="2"/>
        <v>0</v>
      </c>
      <c r="S28" s="6"/>
      <c r="T28" s="6">
        <v>7680</v>
      </c>
      <c r="U28" s="6">
        <v>124437</v>
      </c>
      <c r="V28" s="6"/>
      <c r="W28" s="6"/>
      <c r="X28" s="107">
        <f>M28+E28+U28+R28+V28+N28+W28+F28+'6a. sz. Fizetendő hozzájárulás'!$T28+'6a. sz. Fizetendő hozzájárulás'!$S28+G28</f>
        <v>423622</v>
      </c>
      <c r="Y28" s="222" t="s">
        <v>86</v>
      </c>
      <c r="AA28" s="1"/>
    </row>
    <row r="29" spans="1:27" ht="14.25">
      <c r="A29" s="219" t="s">
        <v>87</v>
      </c>
      <c r="B29" s="221">
        <v>511</v>
      </c>
      <c r="C29" s="6">
        <f t="shared" si="0"/>
        <v>5110</v>
      </c>
      <c r="D29" s="6"/>
      <c r="E29" s="6">
        <f t="shared" si="1"/>
        <v>5110</v>
      </c>
      <c r="F29" s="6"/>
      <c r="G29" s="6">
        <f t="shared" si="6"/>
        <v>29127</v>
      </c>
      <c r="H29" s="6">
        <f t="shared" si="5"/>
        <v>137970</v>
      </c>
      <c r="I29" s="6">
        <f>B29*$I$2</f>
        <v>843150</v>
      </c>
      <c r="J29" s="6"/>
      <c r="K29" s="6"/>
      <c r="L29" s="6"/>
      <c r="M29" s="6">
        <f t="shared" si="3"/>
        <v>981120</v>
      </c>
      <c r="N29" s="6"/>
      <c r="O29" s="76">
        <v>2658242</v>
      </c>
      <c r="P29" s="6">
        <v>3046000</v>
      </c>
      <c r="Q29" s="6"/>
      <c r="R29" s="6">
        <f t="shared" si="2"/>
        <v>5704242</v>
      </c>
      <c r="S29" s="6"/>
      <c r="T29" s="6"/>
      <c r="U29" s="6">
        <v>113803</v>
      </c>
      <c r="V29" s="6"/>
      <c r="W29" s="6"/>
      <c r="X29" s="107">
        <f>M29+E29+U29+R29+V29+N29+W29+F29+'6a. sz. Fizetendő hozzájárulás'!$T29+'6a. sz. Fizetendő hozzájárulás'!$S29+G29</f>
        <v>6833402</v>
      </c>
      <c r="Y29" s="222" t="s">
        <v>87</v>
      </c>
      <c r="AA29" s="1"/>
    </row>
    <row r="30" spans="1:27" ht="14.25">
      <c r="A30" s="219" t="s">
        <v>88</v>
      </c>
      <c r="B30" s="194">
        <v>543</v>
      </c>
      <c r="C30" s="6">
        <f t="shared" si="0"/>
        <v>5430</v>
      </c>
      <c r="D30" s="6"/>
      <c r="E30" s="6">
        <f t="shared" si="1"/>
        <v>5430</v>
      </c>
      <c r="F30" s="6"/>
      <c r="G30" s="6">
        <f t="shared" si="6"/>
        <v>30951</v>
      </c>
      <c r="H30" s="6"/>
      <c r="I30" s="6"/>
      <c r="J30" s="6"/>
      <c r="K30" s="6"/>
      <c r="L30" s="6"/>
      <c r="M30" s="6">
        <f t="shared" si="3"/>
        <v>0</v>
      </c>
      <c r="N30" s="6"/>
      <c r="O30" s="6"/>
      <c r="P30" s="6"/>
      <c r="Q30" s="6"/>
      <c r="R30" s="6">
        <f t="shared" si="2"/>
        <v>0</v>
      </c>
      <c r="S30" s="6"/>
      <c r="T30" s="6"/>
      <c r="U30" s="6">
        <v>0</v>
      </c>
      <c r="V30" s="6"/>
      <c r="W30" s="6"/>
      <c r="X30" s="107">
        <f>M30+E30+U30+R30+V30+N30+W30+F30+'6a. sz. Fizetendő hozzájárulás'!$T30+'6a. sz. Fizetendő hozzájárulás'!$S30+G30</f>
        <v>36381</v>
      </c>
      <c r="Y30" s="222" t="s">
        <v>88</v>
      </c>
      <c r="AA30" s="1"/>
    </row>
    <row r="31" spans="1:27" ht="14.25">
      <c r="A31" s="219" t="s">
        <v>89</v>
      </c>
      <c r="B31" s="221">
        <v>733</v>
      </c>
      <c r="C31" s="6">
        <f t="shared" si="0"/>
        <v>7330</v>
      </c>
      <c r="D31" s="6"/>
      <c r="E31" s="6">
        <f t="shared" si="1"/>
        <v>7330</v>
      </c>
      <c r="F31" s="6">
        <v>1319765</v>
      </c>
      <c r="G31" s="6">
        <f t="shared" si="6"/>
        <v>41781</v>
      </c>
      <c r="H31" s="6">
        <f aca="true" t="shared" si="7" ref="H31:H43">B31*H$2</f>
        <v>197910</v>
      </c>
      <c r="I31" s="6">
        <f>B31*$I$2</f>
        <v>1209450</v>
      </c>
      <c r="J31" s="6"/>
      <c r="K31" s="6"/>
      <c r="L31" s="6"/>
      <c r="M31" s="6">
        <f t="shared" si="3"/>
        <v>1407360</v>
      </c>
      <c r="N31" s="6"/>
      <c r="O31" s="6"/>
      <c r="P31" s="6"/>
      <c r="Q31" s="6"/>
      <c r="R31" s="6">
        <f t="shared" si="2"/>
        <v>0</v>
      </c>
      <c r="S31" s="6"/>
      <c r="T31" s="6">
        <v>11962</v>
      </c>
      <c r="U31" s="6">
        <v>0</v>
      </c>
      <c r="V31" s="6">
        <v>514520</v>
      </c>
      <c r="W31" s="6"/>
      <c r="X31" s="107">
        <f>M31+E31+U31+R31+V31+N31+W31+F31+'6a. sz. Fizetendő hozzájárulás'!$T31+'6a. sz. Fizetendő hozzájárulás'!$S31+G31</f>
        <v>3302718</v>
      </c>
      <c r="Y31" s="222" t="s">
        <v>89</v>
      </c>
      <c r="AA31" s="1"/>
    </row>
    <row r="32" spans="1:27" ht="14.25">
      <c r="A32" s="219" t="s">
        <v>90</v>
      </c>
      <c r="B32" s="194">
        <v>107</v>
      </c>
      <c r="C32" s="6">
        <f t="shared" si="0"/>
        <v>1070</v>
      </c>
      <c r="D32" s="6">
        <v>1090</v>
      </c>
      <c r="E32" s="6">
        <f t="shared" si="1"/>
        <v>2160</v>
      </c>
      <c r="F32" s="6">
        <v>63220</v>
      </c>
      <c r="G32" s="6">
        <f t="shared" si="6"/>
        <v>6099</v>
      </c>
      <c r="H32" s="6">
        <f t="shared" si="7"/>
        <v>28890</v>
      </c>
      <c r="I32" s="6">
        <f>B32*$I$2</f>
        <v>176550</v>
      </c>
      <c r="J32" s="6"/>
      <c r="K32" s="6"/>
      <c r="L32" s="6">
        <v>190205</v>
      </c>
      <c r="M32" s="6">
        <f t="shared" si="3"/>
        <v>395645</v>
      </c>
      <c r="N32" s="6"/>
      <c r="O32" s="6"/>
      <c r="P32" s="6"/>
      <c r="Q32" s="6"/>
      <c r="R32" s="6">
        <f t="shared" si="2"/>
        <v>0</v>
      </c>
      <c r="S32" s="6"/>
      <c r="T32" s="6">
        <v>422</v>
      </c>
      <c r="U32" s="6">
        <v>0</v>
      </c>
      <c r="V32" s="6">
        <v>21800</v>
      </c>
      <c r="W32" s="6"/>
      <c r="X32" s="107">
        <f>M32+E32+U32+R32+V32+N32+W32+F32+'6a. sz. Fizetendő hozzájárulás'!$T32+'6a. sz. Fizetendő hozzájárulás'!$S32+G32</f>
        <v>489346</v>
      </c>
      <c r="Y32" s="222" t="s">
        <v>90</v>
      </c>
      <c r="AA32" s="1"/>
    </row>
    <row r="33" spans="1:27" ht="14.25">
      <c r="A33" s="219" t="s">
        <v>91</v>
      </c>
      <c r="B33" s="221">
        <v>809</v>
      </c>
      <c r="C33" s="6">
        <f t="shared" si="0"/>
        <v>8090</v>
      </c>
      <c r="D33" s="6"/>
      <c r="E33" s="6">
        <f t="shared" si="1"/>
        <v>8090</v>
      </c>
      <c r="F33" s="6"/>
      <c r="G33" s="6">
        <f t="shared" si="6"/>
        <v>46113</v>
      </c>
      <c r="H33" s="6">
        <f t="shared" si="7"/>
        <v>218430</v>
      </c>
      <c r="I33" s="6"/>
      <c r="J33" s="6"/>
      <c r="K33" s="6"/>
      <c r="L33" s="6"/>
      <c r="M33" s="6">
        <f t="shared" si="3"/>
        <v>218430</v>
      </c>
      <c r="N33" s="6"/>
      <c r="O33" s="6"/>
      <c r="P33" s="6"/>
      <c r="Q33" s="6"/>
      <c r="R33" s="6">
        <f t="shared" si="2"/>
        <v>0</v>
      </c>
      <c r="S33" s="6"/>
      <c r="T33" s="6">
        <v>10818</v>
      </c>
      <c r="U33" s="6">
        <v>135071</v>
      </c>
      <c r="V33" s="6"/>
      <c r="W33" s="6"/>
      <c r="X33" s="107">
        <f>M33+E33+U33+R33+V33+N33+W33+F33+'6a. sz. Fizetendő hozzájárulás'!$T33+'6a. sz. Fizetendő hozzájárulás'!$S33+G33</f>
        <v>418522</v>
      </c>
      <c r="Y33" s="222" t="s">
        <v>91</v>
      </c>
      <c r="AA33" s="1"/>
    </row>
    <row r="34" spans="1:27" ht="14.25">
      <c r="A34" s="219" t="s">
        <v>92</v>
      </c>
      <c r="B34" s="194">
        <v>572</v>
      </c>
      <c r="C34" s="6">
        <f t="shared" si="0"/>
        <v>5720</v>
      </c>
      <c r="D34" s="6"/>
      <c r="E34" s="6">
        <f t="shared" si="1"/>
        <v>5720</v>
      </c>
      <c r="F34" s="6"/>
      <c r="G34" s="6">
        <f t="shared" si="6"/>
        <v>32604</v>
      </c>
      <c r="H34" s="6">
        <f t="shared" si="7"/>
        <v>154440</v>
      </c>
      <c r="I34" s="6">
        <f>B34*$I$2</f>
        <v>943800</v>
      </c>
      <c r="J34" s="6"/>
      <c r="K34" s="6"/>
      <c r="L34" s="6"/>
      <c r="M34" s="6">
        <f t="shared" si="3"/>
        <v>1098240</v>
      </c>
      <c r="N34" s="6"/>
      <c r="O34" s="6"/>
      <c r="P34" s="6">
        <v>56003</v>
      </c>
      <c r="Q34" s="6"/>
      <c r="R34" s="6">
        <f t="shared" si="2"/>
        <v>56003</v>
      </c>
      <c r="S34" s="6"/>
      <c r="T34" s="6">
        <v>3661</v>
      </c>
      <c r="U34" s="6">
        <v>0</v>
      </c>
      <c r="V34" s="6"/>
      <c r="W34" s="6"/>
      <c r="X34" s="107">
        <f>M34+E34+U34+R34+V34+N34+W34+F34+'6a. sz. Fizetendő hozzájárulás'!$T34+'6a. sz. Fizetendő hozzájárulás'!$S34+G34</f>
        <v>1196228</v>
      </c>
      <c r="Y34" s="222" t="s">
        <v>92</v>
      </c>
      <c r="AA34" s="1"/>
    </row>
    <row r="35" spans="1:27" ht="14.25">
      <c r="A35" s="219" t="s">
        <v>93</v>
      </c>
      <c r="B35" s="221">
        <v>223</v>
      </c>
      <c r="C35" s="6">
        <f t="shared" si="0"/>
        <v>2230</v>
      </c>
      <c r="D35" s="6"/>
      <c r="E35" s="6">
        <f t="shared" si="1"/>
        <v>2230</v>
      </c>
      <c r="F35" s="6"/>
      <c r="G35" s="6">
        <f t="shared" si="6"/>
        <v>12711</v>
      </c>
      <c r="H35" s="6">
        <f t="shared" si="7"/>
        <v>60210</v>
      </c>
      <c r="I35" s="6"/>
      <c r="J35" s="6"/>
      <c r="K35" s="6"/>
      <c r="L35" s="6"/>
      <c r="M35" s="6">
        <f t="shared" si="3"/>
        <v>60210</v>
      </c>
      <c r="N35" s="6"/>
      <c r="O35" s="6"/>
      <c r="P35" s="6"/>
      <c r="Q35" s="6"/>
      <c r="R35" s="6">
        <f t="shared" si="2"/>
        <v>0</v>
      </c>
      <c r="S35" s="6"/>
      <c r="T35" s="6">
        <v>969</v>
      </c>
      <c r="U35" s="6">
        <v>55317</v>
      </c>
      <c r="V35" s="6"/>
      <c r="W35" s="6"/>
      <c r="X35" s="107">
        <f>M35+E35+U35+R35+V35+N35+W35+F35+'6a. sz. Fizetendő hozzájárulás'!$T35+'6a. sz. Fizetendő hozzájárulás'!$S35+G35</f>
        <v>131437</v>
      </c>
      <c r="Y35" s="222" t="s">
        <v>93</v>
      </c>
      <c r="AA35" s="1"/>
    </row>
    <row r="36" spans="1:27" ht="14.25">
      <c r="A36" s="219" t="s">
        <v>94</v>
      </c>
      <c r="B36" s="194">
        <v>339</v>
      </c>
      <c r="C36" s="6">
        <f t="shared" si="0"/>
        <v>3390</v>
      </c>
      <c r="D36" s="6"/>
      <c r="E36" s="6">
        <f t="shared" si="1"/>
        <v>3390</v>
      </c>
      <c r="F36" s="6"/>
      <c r="G36" s="6">
        <f t="shared" si="6"/>
        <v>19323</v>
      </c>
      <c r="H36" s="6">
        <f t="shared" si="7"/>
        <v>91530</v>
      </c>
      <c r="I36" s="6"/>
      <c r="J36" s="6"/>
      <c r="K36" s="6"/>
      <c r="L36" s="6"/>
      <c r="M36" s="6">
        <f t="shared" si="3"/>
        <v>91530</v>
      </c>
      <c r="N36" s="6"/>
      <c r="O36" s="6"/>
      <c r="P36" s="6"/>
      <c r="Q36" s="6"/>
      <c r="R36" s="6">
        <f t="shared" si="2"/>
        <v>0</v>
      </c>
      <c r="S36" s="6"/>
      <c r="T36" s="6">
        <v>1490</v>
      </c>
      <c r="U36" s="6">
        <v>108486</v>
      </c>
      <c r="V36" s="6"/>
      <c r="W36" s="6"/>
      <c r="X36" s="107">
        <f>M36+E36+U36+R36+V36+N36+W36+F36+'6a. sz. Fizetendő hozzájárulás'!$T36+'6a. sz. Fizetendő hozzájárulás'!$S36+G36</f>
        <v>224219</v>
      </c>
      <c r="Y36" s="222" t="s">
        <v>94</v>
      </c>
      <c r="AA36" s="1"/>
    </row>
    <row r="37" spans="1:27" ht="14.25">
      <c r="A37" s="219" t="s">
        <v>95</v>
      </c>
      <c r="B37" s="221">
        <v>279</v>
      </c>
      <c r="C37" s="6">
        <f t="shared" si="0"/>
        <v>2790</v>
      </c>
      <c r="D37" s="6"/>
      <c r="E37" s="6">
        <f t="shared" si="1"/>
        <v>2790</v>
      </c>
      <c r="F37" s="6"/>
      <c r="G37" s="6">
        <f t="shared" si="6"/>
        <v>15903</v>
      </c>
      <c r="H37" s="6">
        <f t="shared" si="7"/>
        <v>75330</v>
      </c>
      <c r="I37" s="6"/>
      <c r="J37" s="6"/>
      <c r="K37" s="6"/>
      <c r="L37" s="6"/>
      <c r="M37" s="6">
        <f t="shared" si="3"/>
        <v>75330</v>
      </c>
      <c r="N37" s="6"/>
      <c r="O37" s="6"/>
      <c r="P37" s="6"/>
      <c r="Q37" s="6"/>
      <c r="R37" s="6">
        <f t="shared" si="2"/>
        <v>0</v>
      </c>
      <c r="S37" s="6"/>
      <c r="T37" s="6">
        <v>2954</v>
      </c>
      <c r="U37" s="6">
        <v>92535</v>
      </c>
      <c r="V37" s="6"/>
      <c r="W37" s="6"/>
      <c r="X37" s="107">
        <f>M37+E37+U37+R37+V37+N37+W37+F37+'6a. sz. Fizetendő hozzájárulás'!$T37+'6a. sz. Fizetendő hozzájárulás'!$S37+G37</f>
        <v>189512</v>
      </c>
      <c r="Y37" s="222" t="s">
        <v>95</v>
      </c>
      <c r="AA37" s="1"/>
    </row>
    <row r="38" spans="1:27" ht="14.25">
      <c r="A38" s="219" t="s">
        <v>96</v>
      </c>
      <c r="B38" s="194">
        <v>663</v>
      </c>
      <c r="C38" s="6">
        <f t="shared" si="0"/>
        <v>6630</v>
      </c>
      <c r="D38" s="6">
        <v>6790</v>
      </c>
      <c r="E38" s="6">
        <f t="shared" si="1"/>
        <v>13420</v>
      </c>
      <c r="F38" s="6">
        <v>393820</v>
      </c>
      <c r="G38" s="6">
        <f t="shared" si="6"/>
        <v>37791</v>
      </c>
      <c r="H38" s="6">
        <f t="shared" si="7"/>
        <v>179010</v>
      </c>
      <c r="I38" s="6"/>
      <c r="J38" s="6"/>
      <c r="K38" s="6"/>
      <c r="L38" s="6">
        <v>350005</v>
      </c>
      <c r="M38" s="6">
        <f t="shared" si="3"/>
        <v>529015</v>
      </c>
      <c r="N38" s="6">
        <v>142100</v>
      </c>
      <c r="O38" s="6"/>
      <c r="P38" s="6"/>
      <c r="Q38" s="6"/>
      <c r="R38" s="6">
        <f t="shared" si="2"/>
        <v>0</v>
      </c>
      <c r="S38" s="6"/>
      <c r="T38" s="6">
        <v>8870</v>
      </c>
      <c r="U38" s="6">
        <v>0</v>
      </c>
      <c r="V38" s="6"/>
      <c r="W38" s="6"/>
      <c r="X38" s="107">
        <f>M38+E38+U38+R38+V38+N38+W38+F38+'6a. sz. Fizetendő hozzájárulás'!$T38+'6a. sz. Fizetendő hozzájárulás'!$S38+G38</f>
        <v>1125016</v>
      </c>
      <c r="Y38" s="222" t="s">
        <v>96</v>
      </c>
      <c r="AA38" s="1"/>
    </row>
    <row r="39" spans="1:27" ht="14.25">
      <c r="A39" s="219" t="s">
        <v>97</v>
      </c>
      <c r="B39" s="221">
        <v>419</v>
      </c>
      <c r="C39" s="6">
        <f t="shared" si="0"/>
        <v>4190</v>
      </c>
      <c r="D39" s="6"/>
      <c r="E39" s="6">
        <f t="shared" si="1"/>
        <v>4190</v>
      </c>
      <c r="F39" s="6"/>
      <c r="G39" s="6">
        <f t="shared" si="6"/>
        <v>23883</v>
      </c>
      <c r="H39" s="6">
        <f t="shared" si="7"/>
        <v>113130</v>
      </c>
      <c r="I39" s="6"/>
      <c r="J39" s="6"/>
      <c r="K39" s="6"/>
      <c r="L39" s="6"/>
      <c r="M39" s="6">
        <f t="shared" si="3"/>
        <v>113130</v>
      </c>
      <c r="N39" s="6"/>
      <c r="O39" s="6"/>
      <c r="P39" s="6"/>
      <c r="Q39" s="6"/>
      <c r="R39" s="6">
        <f t="shared" si="2"/>
        <v>0</v>
      </c>
      <c r="S39" s="6"/>
      <c r="T39" s="6">
        <v>1214</v>
      </c>
      <c r="U39" s="6">
        <v>113803</v>
      </c>
      <c r="V39" s="6"/>
      <c r="W39" s="6"/>
      <c r="X39" s="107">
        <f>M39+E39+U39+R39+V39+N39+W39+F39+'6a. sz. Fizetendő hozzájárulás'!$T39+'6a. sz. Fizetendő hozzájárulás'!$S39+G39</f>
        <v>256220</v>
      </c>
      <c r="Y39" s="222" t="s">
        <v>97</v>
      </c>
      <c r="AA39" s="1"/>
    </row>
    <row r="40" spans="1:27" ht="14.25">
      <c r="A40" s="219" t="s">
        <v>98</v>
      </c>
      <c r="B40" s="194">
        <v>155</v>
      </c>
      <c r="C40" s="6">
        <f t="shared" si="0"/>
        <v>1550</v>
      </c>
      <c r="D40" s="6"/>
      <c r="E40" s="6">
        <f t="shared" si="1"/>
        <v>1550</v>
      </c>
      <c r="F40" s="6"/>
      <c r="G40" s="6"/>
      <c r="H40" s="6">
        <f t="shared" si="7"/>
        <v>41850</v>
      </c>
      <c r="I40" s="6"/>
      <c r="J40" s="6"/>
      <c r="K40" s="6"/>
      <c r="L40" s="6"/>
      <c r="M40" s="6">
        <f t="shared" si="3"/>
        <v>41850</v>
      </c>
      <c r="N40" s="6"/>
      <c r="O40" s="6"/>
      <c r="P40" s="6"/>
      <c r="Q40" s="6"/>
      <c r="R40" s="6">
        <f t="shared" si="2"/>
        <v>0</v>
      </c>
      <c r="S40" s="6"/>
      <c r="T40" s="6">
        <v>577</v>
      </c>
      <c r="U40" s="6">
        <v>50000</v>
      </c>
      <c r="V40" s="6"/>
      <c r="W40" s="6"/>
      <c r="X40" s="107">
        <f>M40+E40+U40+R40+V40+N40+W40+F40+'6a. sz. Fizetendő hozzájárulás'!$T40+'6a. sz. Fizetendő hozzájárulás'!$S40+G40</f>
        <v>93977</v>
      </c>
      <c r="Y40" s="222" t="s">
        <v>98</v>
      </c>
      <c r="AA40" s="1"/>
    </row>
    <row r="41" spans="1:27" ht="14.25">
      <c r="A41" s="219" t="s">
        <v>99</v>
      </c>
      <c r="B41" s="221">
        <v>156</v>
      </c>
      <c r="C41" s="6">
        <f t="shared" si="0"/>
        <v>1560</v>
      </c>
      <c r="D41" s="6"/>
      <c r="E41" s="6">
        <f t="shared" si="1"/>
        <v>1560</v>
      </c>
      <c r="F41" s="6"/>
      <c r="G41" s="6">
        <f>B41*$G$2</f>
        <v>8892</v>
      </c>
      <c r="H41" s="6">
        <f t="shared" si="7"/>
        <v>42120</v>
      </c>
      <c r="I41" s="6"/>
      <c r="J41" s="6"/>
      <c r="K41" s="6"/>
      <c r="L41" s="6"/>
      <c r="M41" s="6">
        <f t="shared" si="3"/>
        <v>42120</v>
      </c>
      <c r="N41" s="6"/>
      <c r="O41" s="6"/>
      <c r="P41" s="6"/>
      <c r="Q41" s="6"/>
      <c r="R41" s="6">
        <f t="shared" si="2"/>
        <v>0</v>
      </c>
      <c r="S41" s="6"/>
      <c r="T41" s="6">
        <v>2760</v>
      </c>
      <c r="U41" s="6"/>
      <c r="V41" s="6"/>
      <c r="W41" s="6"/>
      <c r="X41" s="107">
        <f>M41+E41+U41+R41+V41+N41+W41+F41+'6a. sz. Fizetendő hozzájárulás'!$T41+'6a. sz. Fizetendő hozzájárulás'!$S41+G41</f>
        <v>55332</v>
      </c>
      <c r="Y41" s="222" t="s">
        <v>99</v>
      </c>
      <c r="AA41" s="1"/>
    </row>
    <row r="42" spans="1:27" ht="14.25">
      <c r="A42" s="219" t="s">
        <v>100</v>
      </c>
      <c r="B42" s="194">
        <v>744</v>
      </c>
      <c r="C42" s="6">
        <f t="shared" si="0"/>
        <v>7440</v>
      </c>
      <c r="D42" s="6"/>
      <c r="E42" s="6">
        <f t="shared" si="1"/>
        <v>7440</v>
      </c>
      <c r="F42" s="6"/>
      <c r="G42" s="6">
        <f>B42*$G$2</f>
        <v>42408</v>
      </c>
      <c r="H42" s="6">
        <f t="shared" si="7"/>
        <v>200880</v>
      </c>
      <c r="I42" s="6"/>
      <c r="J42" s="6"/>
      <c r="K42" s="6"/>
      <c r="L42" s="6"/>
      <c r="M42" s="6">
        <f t="shared" si="3"/>
        <v>200880</v>
      </c>
      <c r="N42" s="6"/>
      <c r="O42" s="6"/>
      <c r="P42" s="6"/>
      <c r="Q42" s="6"/>
      <c r="R42" s="6">
        <f t="shared" si="2"/>
        <v>0</v>
      </c>
      <c r="S42" s="6"/>
      <c r="T42" s="6">
        <v>7809</v>
      </c>
      <c r="U42" s="6"/>
      <c r="V42" s="6"/>
      <c r="W42" s="6"/>
      <c r="X42" s="107">
        <f>M42+E42+U42+R42+V42+N42+W42+F42+'6a. sz. Fizetendő hozzájárulás'!$T42+'6a. sz. Fizetendő hozzájárulás'!$S42+G42</f>
        <v>258537</v>
      </c>
      <c r="Y42" s="222" t="s">
        <v>100</v>
      </c>
      <c r="AA42" s="1"/>
    </row>
    <row r="43" spans="1:27" ht="14.25">
      <c r="A43" s="219" t="s">
        <v>101</v>
      </c>
      <c r="B43" s="224">
        <v>528</v>
      </c>
      <c r="C43" s="6">
        <f t="shared" si="0"/>
        <v>5280</v>
      </c>
      <c r="D43" s="6"/>
      <c r="E43" s="6">
        <f t="shared" si="1"/>
        <v>5280</v>
      </c>
      <c r="F43" s="6"/>
      <c r="G43" s="6"/>
      <c r="H43" s="6">
        <f t="shared" si="7"/>
        <v>142560</v>
      </c>
      <c r="I43" s="6"/>
      <c r="J43" s="6"/>
      <c r="K43" s="6"/>
      <c r="L43" s="6"/>
      <c r="M43" s="6">
        <f>H43+I43+K43+L43+J43</f>
        <v>142560</v>
      </c>
      <c r="N43" s="6"/>
      <c r="O43" s="6"/>
      <c r="P43" s="6"/>
      <c r="Q43" s="6"/>
      <c r="R43" s="6">
        <f t="shared" si="2"/>
        <v>0</v>
      </c>
      <c r="S43" s="6"/>
      <c r="T43" s="6">
        <v>2945</v>
      </c>
      <c r="U43" s="6">
        <v>108486</v>
      </c>
      <c r="V43" s="6"/>
      <c r="W43" s="6"/>
      <c r="X43" s="107">
        <f>M43+E43+U43+R43+V43+N43+W43+F43+'6a. sz. Fizetendő hozzájárulás'!$T43+'6a. sz. Fizetendő hozzájárulás'!$S43+G43</f>
        <v>259271</v>
      </c>
      <c r="Y43" s="222" t="s">
        <v>101</v>
      </c>
      <c r="AA43" s="1"/>
    </row>
    <row r="44" spans="1:27" ht="14.25">
      <c r="A44" s="225" t="s">
        <v>242</v>
      </c>
      <c r="B44" s="223">
        <v>2390</v>
      </c>
      <c r="C44" s="216">
        <f t="shared" si="0"/>
        <v>23900</v>
      </c>
      <c r="D44" s="216"/>
      <c r="E44" s="216">
        <f>C44+D44</f>
        <v>23900</v>
      </c>
      <c r="F44" s="216"/>
      <c r="G44" s="216"/>
      <c r="H44" s="216"/>
      <c r="I44" s="216"/>
      <c r="J44" s="216"/>
      <c r="K44" s="216"/>
      <c r="L44" s="216"/>
      <c r="M44" s="216">
        <f>H44+I44+K44+L44+J44</f>
        <v>0</v>
      </c>
      <c r="N44" s="216"/>
      <c r="O44" s="216"/>
      <c r="P44" s="216"/>
      <c r="Q44" s="216"/>
      <c r="R44" s="216">
        <f>SUM(O44:Q44)</f>
        <v>0</v>
      </c>
      <c r="S44" s="216"/>
      <c r="T44" s="216"/>
      <c r="U44" s="216"/>
      <c r="V44" s="216"/>
      <c r="W44" s="216"/>
      <c r="X44" s="217">
        <f>M44+E44+U44+R44+V44+N44+W44+F44+'6a. sz. Fizetendő hozzájárulás'!$T44+'6a. sz. Fizetendő hozzájárulás'!$S44+G44</f>
        <v>23900</v>
      </c>
      <c r="Y44" s="226" t="s">
        <v>242</v>
      </c>
      <c r="AA44" s="1"/>
    </row>
    <row r="45" spans="1:25" ht="14.25">
      <c r="A45" s="225" t="s">
        <v>243</v>
      </c>
      <c r="B45" s="224">
        <v>2869</v>
      </c>
      <c r="C45" s="216">
        <f t="shared" si="0"/>
        <v>28690</v>
      </c>
      <c r="D45" s="216"/>
      <c r="E45" s="216">
        <f>C45+D45</f>
        <v>28690</v>
      </c>
      <c r="F45" s="216"/>
      <c r="G45" s="216"/>
      <c r="H45" s="216"/>
      <c r="I45" s="216"/>
      <c r="J45" s="216"/>
      <c r="K45" s="216"/>
      <c r="L45" s="216"/>
      <c r="M45" s="216">
        <f>H45+I45+K45+L45+J45</f>
        <v>0</v>
      </c>
      <c r="N45" s="216"/>
      <c r="O45" s="216"/>
      <c r="P45" s="216"/>
      <c r="Q45" s="216"/>
      <c r="R45" s="216">
        <f>SUM(O45:Q45)</f>
        <v>0</v>
      </c>
      <c r="S45" s="216"/>
      <c r="T45" s="216"/>
      <c r="U45" s="216"/>
      <c r="V45" s="216"/>
      <c r="W45" s="216"/>
      <c r="X45" s="217">
        <f>M45+E45+U45+R45+V45+N45+W45+F45+'6a. sz. Fizetendő hozzájárulás'!$T45+'6a. sz. Fizetendő hozzájárulás'!$S45+G45</f>
        <v>28690</v>
      </c>
      <c r="Y45" s="226" t="s">
        <v>243</v>
      </c>
    </row>
    <row r="46" spans="1:25" ht="15" thickBot="1">
      <c r="A46" s="108"/>
      <c r="B46" s="227">
        <f aca="true" t="shared" si="8" ref="B46:S46">SUBTOTAL(109,B6:B45)</f>
        <v>40972</v>
      </c>
      <c r="C46" s="227">
        <f t="shared" si="8"/>
        <v>409720</v>
      </c>
      <c r="D46" s="227">
        <f t="shared" si="8"/>
        <v>252560</v>
      </c>
      <c r="E46" s="227">
        <f t="shared" si="8"/>
        <v>662280</v>
      </c>
      <c r="F46" s="227">
        <f t="shared" si="8"/>
        <v>4510035</v>
      </c>
      <c r="G46" s="227">
        <f t="shared" si="8"/>
        <v>1814937</v>
      </c>
      <c r="H46" s="227">
        <f t="shared" si="8"/>
        <v>9024557</v>
      </c>
      <c r="I46" s="227">
        <f t="shared" si="8"/>
        <v>24507450</v>
      </c>
      <c r="J46" s="227">
        <f t="shared" si="8"/>
        <v>6537350</v>
      </c>
      <c r="K46" s="227">
        <f t="shared" si="8"/>
        <v>367762842</v>
      </c>
      <c r="L46" s="227">
        <f t="shared" si="8"/>
        <v>1992870</v>
      </c>
      <c r="M46" s="227">
        <f t="shared" si="8"/>
        <v>409825069</v>
      </c>
      <c r="N46" s="227">
        <f t="shared" si="8"/>
        <v>247940</v>
      </c>
      <c r="O46" s="227">
        <f t="shared" si="8"/>
        <v>6270777</v>
      </c>
      <c r="P46" s="227">
        <f t="shared" si="8"/>
        <v>14137864</v>
      </c>
      <c r="Q46" s="227">
        <f t="shared" si="8"/>
        <v>351458290</v>
      </c>
      <c r="R46" s="227">
        <f t="shared" si="8"/>
        <v>371866931</v>
      </c>
      <c r="S46" s="227">
        <f t="shared" si="8"/>
        <v>0</v>
      </c>
      <c r="T46" s="227">
        <f>SUM('6a. sz. Fizetendő hozzájárulás'!$T$6:$T$45)</f>
        <v>199279</v>
      </c>
      <c r="U46" s="227">
        <f>SUBTOTAL(109,U6:U45)</f>
        <v>11912500</v>
      </c>
      <c r="V46" s="227">
        <f>SUBTOTAL(109,V6:V45)</f>
        <v>654000</v>
      </c>
      <c r="W46" s="227">
        <f>SUBTOTAL(109,W6:W45)</f>
        <v>635472</v>
      </c>
      <c r="X46" s="228">
        <f>SUBTOTAL(109,X6:X45)</f>
        <v>802328443</v>
      </c>
      <c r="Y46" s="215"/>
    </row>
    <row r="48" spans="1:24" ht="14.25">
      <c r="A48" s="167"/>
      <c r="B48" s="167"/>
      <c r="C48" s="167"/>
      <c r="D48" s="231"/>
      <c r="E48" s="167"/>
      <c r="F48" s="167"/>
      <c r="G48" s="167"/>
      <c r="H48" s="231"/>
      <c r="I48" s="231"/>
      <c r="J48" s="231"/>
      <c r="K48" s="231"/>
      <c r="L48" s="167"/>
      <c r="M48" s="167"/>
      <c r="N48" s="167"/>
      <c r="O48" s="167"/>
      <c r="P48" s="231"/>
      <c r="Q48" s="231"/>
      <c r="R48" s="167"/>
      <c r="S48" s="167"/>
      <c r="T48" s="167"/>
      <c r="U48" s="167"/>
      <c r="V48" s="231">
        <f>V46+S46+O46+N46+L46+F46+D46</f>
        <v>13928182</v>
      </c>
      <c r="W48" s="167"/>
      <c r="X48" s="167"/>
    </row>
    <row r="49" spans="1:24" ht="14.25">
      <c r="A49" s="167"/>
      <c r="B49" s="231"/>
      <c r="C49" s="167"/>
      <c r="D49" s="167"/>
      <c r="E49" s="167"/>
      <c r="F49" s="167"/>
      <c r="G49" s="167"/>
      <c r="H49" s="167"/>
      <c r="I49" s="167"/>
      <c r="J49" s="231"/>
      <c r="K49" s="167"/>
      <c r="L49" s="167"/>
      <c r="M49" s="167"/>
      <c r="N49" s="167"/>
      <c r="O49" s="167"/>
      <c r="P49" s="167"/>
      <c r="Q49" s="167"/>
      <c r="R49" s="231"/>
      <c r="S49" s="167"/>
      <c r="T49" s="167"/>
      <c r="U49" s="167"/>
      <c r="V49" s="167"/>
      <c r="W49" s="167"/>
      <c r="X49" s="167"/>
    </row>
    <row r="50" spans="1:24" ht="14.25">
      <c r="A50" s="167"/>
      <c r="B50" s="167"/>
      <c r="C50" s="167"/>
      <c r="D50" s="167"/>
      <c r="E50" s="167"/>
      <c r="F50" s="167"/>
      <c r="G50" s="167"/>
      <c r="H50" s="167"/>
      <c r="I50" s="231"/>
      <c r="J50" s="231"/>
      <c r="K50" s="231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</row>
    <row r="51" spans="1:24" ht="14.25">
      <c r="A51" s="167"/>
      <c r="B51" s="167"/>
      <c r="C51" s="167"/>
      <c r="D51" s="167"/>
      <c r="E51" s="167"/>
      <c r="F51" s="167"/>
      <c r="G51" s="167"/>
      <c r="H51" s="231"/>
      <c r="I51" s="231"/>
      <c r="J51" s="167"/>
      <c r="K51" s="231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</row>
  </sheetData>
  <sheetProtection/>
  <mergeCells count="4">
    <mergeCell ref="A3:X3"/>
    <mergeCell ref="A4:B4"/>
    <mergeCell ref="C4:E4"/>
    <mergeCell ref="A5:B5"/>
  </mergeCells>
  <printOptions/>
  <pageMargins left="0.7" right="0.7" top="0.75" bottom="0.75" header="0.3" footer="0.3"/>
  <pageSetup horizontalDpi="600" verticalDpi="600" orientation="portrait" paperSize="9" r:id="rId1"/>
  <headerFooter>
    <oddHeader>&amp;C.../2022 (II.....) számú határozat
a Marcali Kistérségi Többcélú Társulás
2022. évi költségvetéséről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I49"/>
  <sheetViews>
    <sheetView view="pageLayout" workbookViewId="0" topLeftCell="A1">
      <selection activeCell="D46" sqref="D46"/>
    </sheetView>
  </sheetViews>
  <sheetFormatPr defaultColWidth="9.140625" defaultRowHeight="15"/>
  <cols>
    <col min="3" max="3" width="11.28125" style="0" customWidth="1"/>
    <col min="4" max="4" width="14.00390625" style="0" customWidth="1"/>
    <col min="5" max="5" width="9.8515625" style="0" bestFit="1" customWidth="1"/>
    <col min="6" max="6" width="13.7109375" style="0" customWidth="1"/>
    <col min="7" max="7" width="11.28125" style="0" customWidth="1"/>
    <col min="8" max="8" width="13.421875" style="0" customWidth="1"/>
    <col min="9" max="9" width="18.7109375" style="0" customWidth="1"/>
  </cols>
  <sheetData>
    <row r="2" spans="1:8" ht="14.25">
      <c r="A2" s="4" t="s">
        <v>260</v>
      </c>
      <c r="H2" t="s">
        <v>20</v>
      </c>
    </row>
    <row r="3" spans="1:8" ht="15" thickBot="1">
      <c r="A3" s="241" t="s">
        <v>259</v>
      </c>
      <c r="B3" s="241"/>
      <c r="C3" s="241"/>
      <c r="D3" s="241"/>
      <c r="E3" s="241"/>
      <c r="F3" s="241"/>
      <c r="G3" s="241"/>
      <c r="H3" s="241"/>
    </row>
    <row r="4" spans="1:8" ht="78.75">
      <c r="A4" s="242"/>
      <c r="B4" s="243"/>
      <c r="C4" s="131" t="s">
        <v>252</v>
      </c>
      <c r="D4" s="131" t="s">
        <v>253</v>
      </c>
      <c r="E4" s="131" t="s">
        <v>254</v>
      </c>
      <c r="F4" s="131" t="s">
        <v>255</v>
      </c>
      <c r="G4" s="131" t="s">
        <v>256</v>
      </c>
      <c r="H4" s="105" t="s">
        <v>0</v>
      </c>
    </row>
    <row r="5" spans="1:8" ht="15" thickBot="1">
      <c r="A5" s="246" t="s">
        <v>124</v>
      </c>
      <c r="B5" s="247"/>
      <c r="C5" s="230"/>
      <c r="D5" s="230"/>
      <c r="E5" s="230"/>
      <c r="F5" s="230"/>
      <c r="G5" s="230"/>
      <c r="H5" s="106"/>
    </row>
    <row r="6" spans="1:9" ht="14.25">
      <c r="A6" s="219" t="s">
        <v>64</v>
      </c>
      <c r="B6" s="194">
        <f>'6a. sz. Fizetendő hozzájárulás'!B6</f>
        <v>1242</v>
      </c>
      <c r="C6" s="6"/>
      <c r="D6" s="6"/>
      <c r="E6" s="6"/>
      <c r="F6" s="6"/>
      <c r="G6" s="6"/>
      <c r="H6" s="107">
        <f>C6+D6+E6+F6+G6</f>
        <v>0</v>
      </c>
      <c r="I6" s="220" t="s">
        <v>64</v>
      </c>
    </row>
    <row r="7" spans="1:9" ht="14.25">
      <c r="A7" s="219" t="s">
        <v>65</v>
      </c>
      <c r="B7" s="221">
        <f>'6a. sz. Fizetendő hozzájárulás'!B7</f>
        <v>1771</v>
      </c>
      <c r="C7" s="6"/>
      <c r="D7" s="6">
        <v>2577203</v>
      </c>
      <c r="E7" s="6"/>
      <c r="F7" s="6"/>
      <c r="G7" s="6"/>
      <c r="H7" s="107">
        <f aca="true" t="shared" si="0" ref="H7:H45">C7+D7+E7+F7+G7</f>
        <v>2577203</v>
      </c>
      <c r="I7" s="222" t="s">
        <v>65</v>
      </c>
    </row>
    <row r="8" spans="1:9" ht="14.25">
      <c r="A8" s="219" t="s">
        <v>66</v>
      </c>
      <c r="B8" s="194">
        <f>'6a. sz. Fizetendő hozzájárulás'!B8</f>
        <v>844</v>
      </c>
      <c r="C8" s="6"/>
      <c r="D8" s="6">
        <v>1092212</v>
      </c>
      <c r="E8" s="6"/>
      <c r="F8" s="6"/>
      <c r="G8" s="6"/>
      <c r="H8" s="107">
        <f t="shared" si="0"/>
        <v>1092212</v>
      </c>
      <c r="I8" s="222" t="s">
        <v>66</v>
      </c>
    </row>
    <row r="9" spans="1:9" ht="14.25">
      <c r="A9" s="219" t="s">
        <v>67</v>
      </c>
      <c r="B9" s="221">
        <f>'6a. sz. Fizetendő hozzájárulás'!B9</f>
        <v>1687</v>
      </c>
      <c r="C9" s="6"/>
      <c r="D9" s="6"/>
      <c r="E9" s="6"/>
      <c r="F9" s="6"/>
      <c r="G9" s="6"/>
      <c r="H9" s="107">
        <f t="shared" si="0"/>
        <v>0</v>
      </c>
      <c r="I9" s="222" t="s">
        <v>67</v>
      </c>
    </row>
    <row r="10" spans="1:9" ht="14.25">
      <c r="A10" s="219" t="s">
        <v>68</v>
      </c>
      <c r="B10" s="194">
        <f>'6a. sz. Fizetendő hozzájárulás'!B10</f>
        <v>480</v>
      </c>
      <c r="C10" s="6"/>
      <c r="D10" s="6"/>
      <c r="E10" s="6"/>
      <c r="F10" s="6"/>
      <c r="G10" s="6"/>
      <c r="H10" s="107">
        <f t="shared" si="0"/>
        <v>0</v>
      </c>
      <c r="I10" s="222" t="s">
        <v>68</v>
      </c>
    </row>
    <row r="11" spans="1:9" ht="14.25">
      <c r="A11" s="219" t="s">
        <v>69</v>
      </c>
      <c r="B11" s="221">
        <f>'6a. sz. Fizetendő hozzájárulás'!B11</f>
        <v>2289</v>
      </c>
      <c r="C11" s="6"/>
      <c r="D11" s="6"/>
      <c r="E11" s="6"/>
      <c r="F11" s="6"/>
      <c r="G11" s="6"/>
      <c r="H11" s="107">
        <f t="shared" si="0"/>
        <v>0</v>
      </c>
      <c r="I11" s="222" t="s">
        <v>69</v>
      </c>
    </row>
    <row r="12" spans="1:9" ht="14.25">
      <c r="A12" s="219" t="s">
        <v>70</v>
      </c>
      <c r="B12" s="194">
        <f>'6a. sz. Fizetendő hozzájárulás'!B12</f>
        <v>333</v>
      </c>
      <c r="C12" s="6"/>
      <c r="D12" s="6"/>
      <c r="E12" s="6"/>
      <c r="F12" s="6"/>
      <c r="G12" s="6"/>
      <c r="H12" s="107">
        <f t="shared" si="0"/>
        <v>0</v>
      </c>
      <c r="I12" s="222" t="s">
        <v>70</v>
      </c>
    </row>
    <row r="13" spans="1:9" ht="14.25">
      <c r="A13" s="219" t="s">
        <v>71</v>
      </c>
      <c r="B13" s="221">
        <f>'6a. sz. Fizetendő hozzájárulás'!B13</f>
        <v>307</v>
      </c>
      <c r="C13" s="6"/>
      <c r="D13" s="6"/>
      <c r="E13" s="6"/>
      <c r="F13" s="6"/>
      <c r="G13" s="6"/>
      <c r="H13" s="107">
        <f t="shared" si="0"/>
        <v>0</v>
      </c>
      <c r="I13" s="222" t="s">
        <v>71</v>
      </c>
    </row>
    <row r="14" spans="1:9" ht="14.25">
      <c r="A14" s="219" t="s">
        <v>72</v>
      </c>
      <c r="B14" s="194">
        <f>'6a. sz. Fizetendő hozzájárulás'!B14</f>
        <v>88</v>
      </c>
      <c r="C14" s="6"/>
      <c r="D14" s="6"/>
      <c r="E14" s="6"/>
      <c r="F14" s="6"/>
      <c r="G14" s="6"/>
      <c r="H14" s="107">
        <f t="shared" si="0"/>
        <v>0</v>
      </c>
      <c r="I14" s="222" t="s">
        <v>72</v>
      </c>
    </row>
    <row r="15" spans="1:9" ht="14.25">
      <c r="A15" s="219" t="s">
        <v>73</v>
      </c>
      <c r="B15" s="221">
        <f>'6a. sz. Fizetendő hozzájárulás'!B15</f>
        <v>353</v>
      </c>
      <c r="C15" s="6"/>
      <c r="D15" s="6"/>
      <c r="E15" s="6"/>
      <c r="F15" s="6"/>
      <c r="G15" s="6"/>
      <c r="H15" s="107">
        <f t="shared" si="0"/>
        <v>0</v>
      </c>
      <c r="I15" s="222" t="s">
        <v>73</v>
      </c>
    </row>
    <row r="16" spans="1:9" ht="14.25">
      <c r="A16" s="219" t="s">
        <v>74</v>
      </c>
      <c r="B16" s="194">
        <f>'6a. sz. Fizetendő hozzájárulás'!B16</f>
        <v>260</v>
      </c>
      <c r="C16" s="6"/>
      <c r="D16" s="6"/>
      <c r="E16" s="6"/>
      <c r="F16" s="6"/>
      <c r="G16" s="6"/>
      <c r="H16" s="107">
        <f t="shared" si="0"/>
        <v>0</v>
      </c>
      <c r="I16" s="222" t="s">
        <v>74</v>
      </c>
    </row>
    <row r="17" spans="1:9" ht="14.25">
      <c r="A17" s="219" t="s">
        <v>75</v>
      </c>
      <c r="B17" s="221">
        <f>'6a. sz. Fizetendő hozzájárulás'!B17</f>
        <v>58</v>
      </c>
      <c r="C17" s="6"/>
      <c r="D17" s="6"/>
      <c r="E17" s="6"/>
      <c r="F17" s="6"/>
      <c r="G17" s="6"/>
      <c r="H17" s="107">
        <f t="shared" si="0"/>
        <v>0</v>
      </c>
      <c r="I17" s="222" t="s">
        <v>75</v>
      </c>
    </row>
    <row r="18" spans="1:9" ht="14.25">
      <c r="A18" s="219" t="s">
        <v>76</v>
      </c>
      <c r="B18" s="194">
        <f>'6a. sz. Fizetendő hozzájárulás'!B18</f>
        <v>351</v>
      </c>
      <c r="C18" s="6"/>
      <c r="D18" s="6"/>
      <c r="E18" s="6"/>
      <c r="F18" s="6"/>
      <c r="G18" s="6"/>
      <c r="H18" s="107">
        <f t="shared" si="0"/>
        <v>0</v>
      </c>
      <c r="I18" s="222" t="s">
        <v>76</v>
      </c>
    </row>
    <row r="19" spans="1:9" ht="14.25">
      <c r="A19" s="219" t="s">
        <v>77</v>
      </c>
      <c r="B19" s="221">
        <f>'6a. sz. Fizetendő hozzájárulás'!B19</f>
        <v>2287</v>
      </c>
      <c r="C19" s="6"/>
      <c r="D19" s="6"/>
      <c r="E19" s="6"/>
      <c r="F19" s="6"/>
      <c r="G19" s="6"/>
      <c r="H19" s="107">
        <f t="shared" si="0"/>
        <v>0</v>
      </c>
      <c r="I19" s="222" t="s">
        <v>77</v>
      </c>
    </row>
    <row r="20" spans="1:9" ht="14.25">
      <c r="A20" s="219" t="s">
        <v>78</v>
      </c>
      <c r="B20" s="194">
        <f>'6a. sz. Fizetendő hozzájárulás'!B20</f>
        <v>49</v>
      </c>
      <c r="C20" s="6"/>
      <c r="D20" s="6"/>
      <c r="E20" s="6"/>
      <c r="F20" s="6"/>
      <c r="G20" s="6"/>
      <c r="H20" s="107">
        <f t="shared" si="0"/>
        <v>0</v>
      </c>
      <c r="I20" s="222" t="s">
        <v>78</v>
      </c>
    </row>
    <row r="21" spans="1:9" ht="14.25">
      <c r="A21" s="219" t="s">
        <v>79</v>
      </c>
      <c r="B21" s="221">
        <f>'6a. sz. Fizetendő hozzájárulás'!B21</f>
        <v>11395</v>
      </c>
      <c r="C21" s="6"/>
      <c r="D21" s="223"/>
      <c r="E21" s="223"/>
      <c r="F21" s="223"/>
      <c r="G21" s="223">
        <v>11915197</v>
      </c>
      <c r="H21" s="107">
        <f t="shared" si="0"/>
        <v>11915197</v>
      </c>
      <c r="I21" s="222" t="s">
        <v>79</v>
      </c>
    </row>
    <row r="22" spans="1:9" ht="14.25">
      <c r="A22" s="219" t="s">
        <v>80</v>
      </c>
      <c r="B22" s="194">
        <f>'6a. sz. Fizetendő hozzájárulás'!B22</f>
        <v>1330</v>
      </c>
      <c r="C22" s="6"/>
      <c r="D22" s="6"/>
      <c r="E22" s="6"/>
      <c r="F22" s="6"/>
      <c r="G22" s="6"/>
      <c r="H22" s="107">
        <f t="shared" si="0"/>
        <v>0</v>
      </c>
      <c r="I22" s="222" t="s">
        <v>80</v>
      </c>
    </row>
    <row r="23" spans="1:9" ht="14.25">
      <c r="A23" s="219" t="s">
        <v>81</v>
      </c>
      <c r="B23" s="221">
        <f>'6a. sz. Fizetendő hozzájárulás'!B23</f>
        <v>463</v>
      </c>
      <c r="C23" s="6"/>
      <c r="D23" s="6"/>
      <c r="E23" s="6"/>
      <c r="F23" s="6"/>
      <c r="G23" s="6"/>
      <c r="H23" s="107">
        <f t="shared" si="0"/>
        <v>0</v>
      </c>
      <c r="I23" s="222" t="s">
        <v>81</v>
      </c>
    </row>
    <row r="24" spans="1:9" ht="14.25">
      <c r="A24" s="219" t="s">
        <v>82</v>
      </c>
      <c r="B24" s="194">
        <f>'6a. sz. Fizetendő hozzájárulás'!B24</f>
        <v>821</v>
      </c>
      <c r="C24" s="6"/>
      <c r="D24" s="6"/>
      <c r="E24" s="6"/>
      <c r="F24" s="6"/>
      <c r="G24" s="6"/>
      <c r="H24" s="107">
        <f t="shared" si="0"/>
        <v>0</v>
      </c>
      <c r="I24" s="222" t="s">
        <v>82</v>
      </c>
    </row>
    <row r="25" spans="1:9" ht="14.25">
      <c r="A25" s="219" t="s">
        <v>83</v>
      </c>
      <c r="B25" s="221">
        <f>'6a. sz. Fizetendő hozzájárulás'!B25</f>
        <v>123</v>
      </c>
      <c r="C25" s="6"/>
      <c r="D25" s="6"/>
      <c r="E25" s="6"/>
      <c r="F25" s="6"/>
      <c r="G25" s="6"/>
      <c r="H25" s="107">
        <f t="shared" si="0"/>
        <v>0</v>
      </c>
      <c r="I25" s="222" t="s">
        <v>83</v>
      </c>
    </row>
    <row r="26" spans="1:9" ht="14.25">
      <c r="A26" s="219" t="s">
        <v>84</v>
      </c>
      <c r="B26" s="194">
        <f>'6a. sz. Fizetendő hozzájárulás'!B26</f>
        <v>739</v>
      </c>
      <c r="C26" s="6"/>
      <c r="D26" s="6"/>
      <c r="E26" s="6"/>
      <c r="F26" s="6"/>
      <c r="G26" s="6"/>
      <c r="H26" s="107">
        <f t="shared" si="0"/>
        <v>0</v>
      </c>
      <c r="I26" s="222" t="s">
        <v>84</v>
      </c>
    </row>
    <row r="27" spans="1:9" ht="14.25">
      <c r="A27" s="219" t="s">
        <v>85</v>
      </c>
      <c r="B27" s="221">
        <f>'6a. sz. Fizetendő hozzájárulás'!B27</f>
        <v>797</v>
      </c>
      <c r="C27" s="6"/>
      <c r="D27" s="6"/>
      <c r="E27" s="6"/>
      <c r="F27" s="6"/>
      <c r="G27" s="6"/>
      <c r="H27" s="107">
        <f t="shared" si="0"/>
        <v>0</v>
      </c>
      <c r="I27" s="222" t="s">
        <v>85</v>
      </c>
    </row>
    <row r="28" spans="1:9" ht="14.25">
      <c r="A28" s="219" t="s">
        <v>86</v>
      </c>
      <c r="B28" s="194">
        <f>'6a. sz. Fizetendő hozzájárulás'!B28</f>
        <v>865</v>
      </c>
      <c r="C28" s="6"/>
      <c r="D28" s="6"/>
      <c r="E28" s="6"/>
      <c r="F28" s="6"/>
      <c r="G28" s="6"/>
      <c r="H28" s="107">
        <f t="shared" si="0"/>
        <v>0</v>
      </c>
      <c r="I28" s="222" t="s">
        <v>86</v>
      </c>
    </row>
    <row r="29" spans="1:9" ht="14.25">
      <c r="A29" s="219" t="s">
        <v>87</v>
      </c>
      <c r="B29" s="221">
        <f>'6a. sz. Fizetendő hozzájárulás'!B29</f>
        <v>511</v>
      </c>
      <c r="C29" s="6"/>
      <c r="D29" s="6"/>
      <c r="E29" s="6"/>
      <c r="F29" s="6"/>
      <c r="G29" s="6"/>
      <c r="H29" s="107">
        <f t="shared" si="0"/>
        <v>0</v>
      </c>
      <c r="I29" s="222" t="s">
        <v>87</v>
      </c>
    </row>
    <row r="30" spans="1:9" ht="14.25">
      <c r="A30" s="219" t="s">
        <v>88</v>
      </c>
      <c r="B30" s="194">
        <f>'6a. sz. Fizetendő hozzájárulás'!B30</f>
        <v>543</v>
      </c>
      <c r="C30" s="6"/>
      <c r="D30" s="6"/>
      <c r="E30" s="6"/>
      <c r="F30" s="6"/>
      <c r="G30" s="6"/>
      <c r="H30" s="107">
        <f t="shared" si="0"/>
        <v>0</v>
      </c>
      <c r="I30" s="222" t="s">
        <v>88</v>
      </c>
    </row>
    <row r="31" spans="1:9" ht="14.25">
      <c r="A31" s="219" t="s">
        <v>89</v>
      </c>
      <c r="B31" s="221">
        <f>'6a. sz. Fizetendő hozzájárulás'!B31</f>
        <v>733</v>
      </c>
      <c r="C31" s="6"/>
      <c r="D31" s="6"/>
      <c r="E31" s="6"/>
      <c r="F31" s="6"/>
      <c r="G31" s="6"/>
      <c r="H31" s="107">
        <f t="shared" si="0"/>
        <v>0</v>
      </c>
      <c r="I31" s="222" t="s">
        <v>89</v>
      </c>
    </row>
    <row r="32" spans="1:9" ht="14.25">
      <c r="A32" s="219" t="s">
        <v>90</v>
      </c>
      <c r="B32" s="194">
        <f>'6a. sz. Fizetendő hozzájárulás'!B32</f>
        <v>107</v>
      </c>
      <c r="C32" s="6"/>
      <c r="D32" s="6"/>
      <c r="E32" s="6"/>
      <c r="F32" s="6"/>
      <c r="G32" s="6"/>
      <c r="H32" s="107">
        <f t="shared" si="0"/>
        <v>0</v>
      </c>
      <c r="I32" s="222" t="s">
        <v>90</v>
      </c>
    </row>
    <row r="33" spans="1:9" ht="14.25">
      <c r="A33" s="219" t="s">
        <v>91</v>
      </c>
      <c r="B33" s="221">
        <f>'6a. sz. Fizetendő hozzájárulás'!B33</f>
        <v>809</v>
      </c>
      <c r="C33" s="6"/>
      <c r="D33" s="6"/>
      <c r="E33" s="6"/>
      <c r="F33" s="6"/>
      <c r="G33" s="6"/>
      <c r="H33" s="107">
        <f t="shared" si="0"/>
        <v>0</v>
      </c>
      <c r="I33" s="222" t="s">
        <v>91</v>
      </c>
    </row>
    <row r="34" spans="1:9" ht="14.25">
      <c r="A34" s="219" t="s">
        <v>92</v>
      </c>
      <c r="B34" s="194">
        <f>'6a. sz. Fizetendő hozzájárulás'!B34</f>
        <v>572</v>
      </c>
      <c r="C34" s="6"/>
      <c r="D34" s="6"/>
      <c r="E34" s="6"/>
      <c r="F34" s="6"/>
      <c r="G34" s="6"/>
      <c r="H34" s="107">
        <f t="shared" si="0"/>
        <v>0</v>
      </c>
      <c r="I34" s="222" t="s">
        <v>92</v>
      </c>
    </row>
    <row r="35" spans="1:9" ht="14.25">
      <c r="A35" s="219" t="s">
        <v>93</v>
      </c>
      <c r="B35" s="221">
        <f>'6a. sz. Fizetendő hozzájárulás'!B35</f>
        <v>223</v>
      </c>
      <c r="C35" s="6"/>
      <c r="D35" s="6"/>
      <c r="E35" s="6"/>
      <c r="F35" s="6"/>
      <c r="G35" s="6"/>
      <c r="H35" s="107">
        <f t="shared" si="0"/>
        <v>0</v>
      </c>
      <c r="I35" s="222" t="s">
        <v>93</v>
      </c>
    </row>
    <row r="36" spans="1:9" ht="14.25">
      <c r="A36" s="219" t="s">
        <v>94</v>
      </c>
      <c r="B36" s="194">
        <f>'6a. sz. Fizetendő hozzájárulás'!B36</f>
        <v>339</v>
      </c>
      <c r="C36" s="6"/>
      <c r="D36" s="6"/>
      <c r="E36" s="6"/>
      <c r="F36" s="6"/>
      <c r="G36" s="6"/>
      <c r="H36" s="107">
        <f t="shared" si="0"/>
        <v>0</v>
      </c>
      <c r="I36" s="222" t="s">
        <v>94</v>
      </c>
    </row>
    <row r="37" spans="1:9" ht="14.25">
      <c r="A37" s="219" t="s">
        <v>95</v>
      </c>
      <c r="B37" s="221">
        <f>'6a. sz. Fizetendő hozzájárulás'!B37</f>
        <v>279</v>
      </c>
      <c r="C37" s="6"/>
      <c r="D37" s="6"/>
      <c r="E37" s="6"/>
      <c r="F37" s="6"/>
      <c r="G37" s="6"/>
      <c r="H37" s="107">
        <f t="shared" si="0"/>
        <v>0</v>
      </c>
      <c r="I37" s="222" t="s">
        <v>95</v>
      </c>
    </row>
    <row r="38" spans="1:9" ht="14.25">
      <c r="A38" s="219" t="s">
        <v>96</v>
      </c>
      <c r="B38" s="194">
        <f>'6a. sz. Fizetendő hozzájárulás'!B38</f>
        <v>663</v>
      </c>
      <c r="C38" s="6"/>
      <c r="D38" s="6"/>
      <c r="E38" s="6"/>
      <c r="F38" s="6"/>
      <c r="G38" s="6"/>
      <c r="H38" s="107">
        <f t="shared" si="0"/>
        <v>0</v>
      </c>
      <c r="I38" s="222" t="s">
        <v>96</v>
      </c>
    </row>
    <row r="39" spans="1:9" ht="14.25">
      <c r="A39" s="219" t="s">
        <v>97</v>
      </c>
      <c r="B39" s="221">
        <f>'6a. sz. Fizetendő hozzájárulás'!B39</f>
        <v>419</v>
      </c>
      <c r="C39" s="6"/>
      <c r="D39" s="6"/>
      <c r="E39" s="6"/>
      <c r="F39" s="6"/>
      <c r="G39" s="6"/>
      <c r="H39" s="107">
        <f t="shared" si="0"/>
        <v>0</v>
      </c>
      <c r="I39" s="222" t="s">
        <v>97</v>
      </c>
    </row>
    <row r="40" spans="1:9" ht="14.25">
      <c r="A40" s="219" t="s">
        <v>98</v>
      </c>
      <c r="B40" s="194">
        <f>'6a. sz. Fizetendő hozzájárulás'!B40</f>
        <v>155</v>
      </c>
      <c r="C40" s="6"/>
      <c r="D40" s="6"/>
      <c r="E40" s="6"/>
      <c r="F40" s="6"/>
      <c r="G40" s="6"/>
      <c r="H40" s="107">
        <f t="shared" si="0"/>
        <v>0</v>
      </c>
      <c r="I40" s="222" t="s">
        <v>98</v>
      </c>
    </row>
    <row r="41" spans="1:9" ht="14.25">
      <c r="A41" s="219" t="s">
        <v>99</v>
      </c>
      <c r="B41" s="221">
        <f>'6a. sz. Fizetendő hozzájárulás'!B41</f>
        <v>156</v>
      </c>
      <c r="C41" s="6"/>
      <c r="D41" s="6"/>
      <c r="E41" s="6"/>
      <c r="F41" s="6"/>
      <c r="G41" s="6"/>
      <c r="H41" s="107">
        <f t="shared" si="0"/>
        <v>0</v>
      </c>
      <c r="I41" s="222" t="s">
        <v>99</v>
      </c>
    </row>
    <row r="42" spans="1:9" ht="14.25">
      <c r="A42" s="219" t="s">
        <v>100</v>
      </c>
      <c r="B42" s="194">
        <f>'6a. sz. Fizetendő hozzájárulás'!B42</f>
        <v>744</v>
      </c>
      <c r="C42" s="6"/>
      <c r="D42" s="6"/>
      <c r="E42" s="6"/>
      <c r="F42" s="6"/>
      <c r="G42" s="6"/>
      <c r="H42" s="107">
        <f t="shared" si="0"/>
        <v>0</v>
      </c>
      <c r="I42" s="222" t="s">
        <v>100</v>
      </c>
    </row>
    <row r="43" spans="1:9" ht="14.25">
      <c r="A43" s="219" t="s">
        <v>101</v>
      </c>
      <c r="B43" s="224">
        <f>'6a. sz. Fizetendő hozzájárulás'!B43</f>
        <v>528</v>
      </c>
      <c r="C43" s="6"/>
      <c r="D43" s="6"/>
      <c r="E43" s="6"/>
      <c r="F43" s="6"/>
      <c r="G43" s="6"/>
      <c r="H43" s="107">
        <f t="shared" si="0"/>
        <v>0</v>
      </c>
      <c r="I43" s="222" t="s">
        <v>101</v>
      </c>
    </row>
    <row r="44" spans="1:9" ht="14.25">
      <c r="A44" s="225" t="s">
        <v>242</v>
      </c>
      <c r="B44" s="223">
        <f>'6a. sz. Fizetendő hozzájárulás'!B44</f>
        <v>2390</v>
      </c>
      <c r="C44" s="216"/>
      <c r="D44" s="216"/>
      <c r="E44" s="216"/>
      <c r="F44" s="216"/>
      <c r="G44" s="216"/>
      <c r="H44" s="217">
        <f t="shared" si="0"/>
        <v>0</v>
      </c>
      <c r="I44" s="226" t="s">
        <v>242</v>
      </c>
    </row>
    <row r="45" spans="1:9" ht="14.25">
      <c r="A45" s="225" t="s">
        <v>243</v>
      </c>
      <c r="B45" s="224">
        <f>'6a. sz. Fizetendő hozzájárulás'!B45</f>
        <v>2869</v>
      </c>
      <c r="C45" s="216"/>
      <c r="D45" s="216"/>
      <c r="E45" s="216"/>
      <c r="F45" s="216"/>
      <c r="G45" s="216"/>
      <c r="H45" s="217">
        <f t="shared" si="0"/>
        <v>0</v>
      </c>
      <c r="I45" s="226" t="s">
        <v>243</v>
      </c>
    </row>
    <row r="46" spans="1:9" ht="15" thickBot="1">
      <c r="A46" s="108"/>
      <c r="B46" s="227">
        <f>SUBTOTAL(109,B6:B45)</f>
        <v>40972</v>
      </c>
      <c r="C46" s="227">
        <f>SUBTOTAL(109,C6:C45)</f>
        <v>0</v>
      </c>
      <c r="D46" s="227">
        <f>SUBTOTAL(109,D6:D45)</f>
        <v>3669415</v>
      </c>
      <c r="E46" s="227">
        <f>SUBTOTAL(109,'6b. sz. Településeknek átadott'!$E$6:$E$45)</f>
        <v>0</v>
      </c>
      <c r="F46" s="227">
        <f>SUBTOTAL(109,'6b. sz. Településeknek átadott'!$F$6:$F$45)</f>
        <v>0</v>
      </c>
      <c r="G46" s="227">
        <f>SUBTOTAL(109,G6:G45)</f>
        <v>11915197</v>
      </c>
      <c r="H46" s="228">
        <f>SUBTOTAL(109,H6:H45)</f>
        <v>15584612</v>
      </c>
      <c r="I46" s="215"/>
    </row>
    <row r="48" spans="5:8" ht="14.25">
      <c r="E48" s="167"/>
      <c r="F48" s="167"/>
      <c r="G48" s="231"/>
      <c r="H48" s="167"/>
    </row>
    <row r="49" spans="5:8" ht="14.25">
      <c r="E49" s="167"/>
      <c r="F49" s="167"/>
      <c r="G49" s="167"/>
      <c r="H49" s="167"/>
    </row>
  </sheetData>
  <sheetProtection/>
  <mergeCells count="3">
    <mergeCell ref="A3:H3"/>
    <mergeCell ref="A4:B4"/>
    <mergeCell ref="A5:B5"/>
  </mergeCells>
  <printOptions/>
  <pageMargins left="0.7" right="0.7" top="0.75" bottom="0.75" header="0.3" footer="0.3"/>
  <pageSetup horizontalDpi="600" verticalDpi="600" orientation="portrait" paperSize="9" scale="79" r:id="rId1"/>
  <headerFooter>
    <oddHeader>&amp;C.../2022 (II.....) számú határozat
a Marcali Kistérségi Többcélú Társulás
2022. évi költségvetéséről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5"/>
  <sheetViews>
    <sheetView workbookViewId="0" topLeftCell="A1">
      <selection activeCell="A1" sqref="A1"/>
    </sheetView>
  </sheetViews>
  <sheetFormatPr defaultColWidth="9.140625" defaultRowHeight="15"/>
  <cols>
    <col min="1" max="1" width="62.140625" style="0" customWidth="1"/>
    <col min="6" max="6" width="9.7109375" style="0" bestFit="1" customWidth="1"/>
    <col min="17" max="17" width="10.140625" style="0" bestFit="1" customWidth="1"/>
    <col min="18" max="18" width="15.57421875" style="0" customWidth="1"/>
  </cols>
  <sheetData>
    <row r="1" spans="1:14" ht="15" thickBot="1">
      <c r="A1" s="4" t="s">
        <v>201</v>
      </c>
      <c r="N1" s="17" t="s">
        <v>20</v>
      </c>
    </row>
    <row r="2" spans="1:14" ht="14.25">
      <c r="A2" s="68" t="s">
        <v>62</v>
      </c>
      <c r="B2" s="69" t="s">
        <v>37</v>
      </c>
      <c r="C2" s="69" t="s">
        <v>38</v>
      </c>
      <c r="D2" s="69" t="s">
        <v>39</v>
      </c>
      <c r="E2" s="69" t="s">
        <v>40</v>
      </c>
      <c r="F2" s="69" t="s">
        <v>41</v>
      </c>
      <c r="G2" s="69" t="s">
        <v>42</v>
      </c>
      <c r="H2" s="69" t="s">
        <v>43</v>
      </c>
      <c r="I2" s="69" t="s">
        <v>44</v>
      </c>
      <c r="J2" s="69" t="s">
        <v>45</v>
      </c>
      <c r="K2" s="69" t="s">
        <v>46</v>
      </c>
      <c r="L2" s="69" t="s">
        <v>47</v>
      </c>
      <c r="M2" s="69" t="s">
        <v>48</v>
      </c>
      <c r="N2" s="70" t="s">
        <v>0</v>
      </c>
    </row>
    <row r="3" spans="1:14" ht="14.25">
      <c r="A3" s="13" t="s">
        <v>1</v>
      </c>
      <c r="B3" s="10">
        <f>B4</f>
        <v>5478</v>
      </c>
      <c r="C3" s="10">
        <f aca="true" t="shared" si="0" ref="C3:M3">C4</f>
        <v>5478</v>
      </c>
      <c r="D3" s="10">
        <f t="shared" si="0"/>
        <v>7478</v>
      </c>
      <c r="E3" s="10">
        <f t="shared" si="0"/>
        <v>10937</v>
      </c>
      <c r="F3" s="10">
        <f t="shared" si="0"/>
        <v>10478</v>
      </c>
      <c r="G3" s="10">
        <f t="shared" si="0"/>
        <v>10478</v>
      </c>
      <c r="H3" s="10">
        <f t="shared" si="0"/>
        <v>10478</v>
      </c>
      <c r="I3" s="10">
        <f t="shared" si="0"/>
        <v>10478</v>
      </c>
      <c r="J3" s="10">
        <f t="shared" si="0"/>
        <v>10478</v>
      </c>
      <c r="K3" s="10">
        <f t="shared" si="0"/>
        <v>10478</v>
      </c>
      <c r="L3" s="10">
        <f t="shared" si="0"/>
        <v>10478</v>
      </c>
      <c r="M3" s="10">
        <f t="shared" si="0"/>
        <v>10478</v>
      </c>
      <c r="N3" s="23">
        <f aca="true" t="shared" si="1" ref="N3:N13">SUM(B3:M3)</f>
        <v>113195</v>
      </c>
    </row>
    <row r="4" spans="1:18" ht="14.25">
      <c r="A4" s="5" t="s">
        <v>2</v>
      </c>
      <c r="B4" s="6">
        <v>5478</v>
      </c>
      <c r="C4" s="6">
        <v>5478</v>
      </c>
      <c r="D4" s="6">
        <v>7478</v>
      </c>
      <c r="E4" s="6">
        <f>10478+459</f>
        <v>10937</v>
      </c>
      <c r="F4" s="6">
        <v>10478</v>
      </c>
      <c r="G4" s="6">
        <v>10478</v>
      </c>
      <c r="H4" s="6">
        <v>10478</v>
      </c>
      <c r="I4" s="6">
        <v>10478</v>
      </c>
      <c r="J4" s="6">
        <v>10478</v>
      </c>
      <c r="K4" s="6">
        <v>10478</v>
      </c>
      <c r="L4" s="6">
        <v>10478</v>
      </c>
      <c r="M4" s="6">
        <v>10478</v>
      </c>
      <c r="N4" s="7">
        <f t="shared" si="1"/>
        <v>113195</v>
      </c>
      <c r="P4" s="124"/>
      <c r="Q4" s="1"/>
      <c r="R4" s="1"/>
    </row>
    <row r="5" spans="1:14" ht="14.25">
      <c r="A5" s="13" t="s">
        <v>168</v>
      </c>
      <c r="B5" s="10">
        <f>SUM(B6:B11)</f>
        <v>76718</v>
      </c>
      <c r="C5" s="10">
        <f aca="true" t="shared" si="2" ref="C5:M5">SUM(C6:C11)</f>
        <v>76718</v>
      </c>
      <c r="D5" s="10">
        <f t="shared" si="2"/>
        <v>76718</v>
      </c>
      <c r="E5" s="10">
        <f t="shared" si="2"/>
        <v>83305</v>
      </c>
      <c r="F5" s="10">
        <f t="shared" si="2"/>
        <v>81400</v>
      </c>
      <c r="G5" s="10">
        <f t="shared" si="2"/>
        <v>76718</v>
      </c>
      <c r="H5" s="10">
        <f t="shared" si="2"/>
        <v>76718</v>
      </c>
      <c r="I5" s="10">
        <f t="shared" si="2"/>
        <v>76718</v>
      </c>
      <c r="J5" s="10">
        <f t="shared" si="2"/>
        <v>76718</v>
      </c>
      <c r="K5" s="10">
        <f t="shared" si="2"/>
        <v>76718</v>
      </c>
      <c r="L5" s="10">
        <f t="shared" si="2"/>
        <v>76718</v>
      </c>
      <c r="M5" s="10">
        <f t="shared" si="2"/>
        <v>76747</v>
      </c>
      <c r="N5" s="23">
        <f t="shared" si="1"/>
        <v>931914</v>
      </c>
    </row>
    <row r="6" spans="1:18" ht="14.25">
      <c r="A6" s="5" t="s">
        <v>172</v>
      </c>
      <c r="B6" s="6">
        <v>4692</v>
      </c>
      <c r="C6" s="6">
        <v>4692</v>
      </c>
      <c r="D6" s="6">
        <v>4692</v>
      </c>
      <c r="E6" s="6">
        <v>4692</v>
      </c>
      <c r="F6" s="6">
        <v>4692</v>
      </c>
      <c r="G6" s="6">
        <v>4692</v>
      </c>
      <c r="H6" s="6">
        <v>4692</v>
      </c>
      <c r="I6" s="6">
        <v>4692</v>
      </c>
      <c r="J6" s="6">
        <v>4692</v>
      </c>
      <c r="K6" s="6">
        <v>4692</v>
      </c>
      <c r="L6" s="6">
        <v>4692</v>
      </c>
      <c r="M6" s="6">
        <v>4702</v>
      </c>
      <c r="N6" s="7">
        <f t="shared" si="1"/>
        <v>56314</v>
      </c>
      <c r="P6" s="124"/>
      <c r="Q6" s="1"/>
      <c r="R6" s="1"/>
    </row>
    <row r="7" spans="1:16" ht="14.25">
      <c r="A7" s="5" t="s">
        <v>173</v>
      </c>
      <c r="B7" s="6">
        <v>5166</v>
      </c>
      <c r="C7" s="6">
        <v>5166</v>
      </c>
      <c r="D7" s="6">
        <v>5166</v>
      </c>
      <c r="E7" s="6">
        <v>5166</v>
      </c>
      <c r="F7" s="6">
        <v>5166</v>
      </c>
      <c r="G7" s="6">
        <v>5166</v>
      </c>
      <c r="H7" s="6">
        <v>5166</v>
      </c>
      <c r="I7" s="6">
        <v>5166</v>
      </c>
      <c r="J7" s="6">
        <v>5166</v>
      </c>
      <c r="K7" s="6">
        <v>5166</v>
      </c>
      <c r="L7" s="6">
        <v>5166</v>
      </c>
      <c r="M7" s="6">
        <v>5174</v>
      </c>
      <c r="N7" s="7">
        <f t="shared" si="1"/>
        <v>62000</v>
      </c>
      <c r="P7" s="124"/>
    </row>
    <row r="8" spans="1:18" ht="14.25">
      <c r="A8" s="5" t="s">
        <v>174</v>
      </c>
      <c r="B8" s="6">
        <v>66860</v>
      </c>
      <c r="C8" s="6">
        <v>66860</v>
      </c>
      <c r="D8" s="6">
        <v>66860</v>
      </c>
      <c r="E8" s="6">
        <v>66860</v>
      </c>
      <c r="F8" s="6">
        <v>66860</v>
      </c>
      <c r="G8" s="6">
        <v>66860</v>
      </c>
      <c r="H8" s="6">
        <v>66860</v>
      </c>
      <c r="I8" s="6">
        <v>66860</v>
      </c>
      <c r="J8" s="6">
        <v>66860</v>
      </c>
      <c r="K8" s="6">
        <v>66860</v>
      </c>
      <c r="L8" s="6">
        <v>66860</v>
      </c>
      <c r="M8" s="6">
        <v>66871</v>
      </c>
      <c r="N8" s="7">
        <f t="shared" si="1"/>
        <v>802331</v>
      </c>
      <c r="P8" s="124"/>
      <c r="Q8" s="124"/>
      <c r="R8" s="1"/>
    </row>
    <row r="9" spans="1:17" ht="14.25">
      <c r="A9" s="5" t="s">
        <v>175</v>
      </c>
      <c r="B9" s="6"/>
      <c r="C9" s="6"/>
      <c r="D9" s="6"/>
      <c r="E9" s="6">
        <v>6587</v>
      </c>
      <c r="F9" s="6"/>
      <c r="G9" s="6"/>
      <c r="H9" s="6"/>
      <c r="I9" s="6"/>
      <c r="J9" s="6"/>
      <c r="K9" s="6"/>
      <c r="L9" s="6"/>
      <c r="M9" s="6"/>
      <c r="N9" s="7">
        <f t="shared" si="1"/>
        <v>6587</v>
      </c>
      <c r="P9" s="124"/>
      <c r="Q9" s="1"/>
    </row>
    <row r="10" spans="1:14" ht="14.25">
      <c r="A10" s="5" t="s">
        <v>176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1"/>
        <v>0</v>
      </c>
    </row>
    <row r="11" spans="1:17" ht="14.25">
      <c r="A11" s="5" t="s">
        <v>177</v>
      </c>
      <c r="B11" s="6"/>
      <c r="C11" s="6"/>
      <c r="D11" s="6"/>
      <c r="E11" s="6"/>
      <c r="F11" s="6">
        <v>4682</v>
      </c>
      <c r="G11" s="6"/>
      <c r="H11" s="6"/>
      <c r="I11" s="6"/>
      <c r="J11" s="6"/>
      <c r="K11" s="6"/>
      <c r="L11" s="6"/>
      <c r="M11" s="6"/>
      <c r="N11" s="7">
        <f t="shared" si="1"/>
        <v>4682</v>
      </c>
      <c r="Q11" s="1"/>
    </row>
    <row r="12" spans="1:14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1"/>
        <v>0</v>
      </c>
    </row>
    <row r="13" spans="1:14" ht="14.25">
      <c r="A13" s="13" t="s">
        <v>169</v>
      </c>
      <c r="B13" s="10">
        <f aca="true" t="shared" si="3" ref="B13:M13">SUM(B14:B15)</f>
        <v>0</v>
      </c>
      <c r="C13" s="10">
        <f t="shared" si="3"/>
        <v>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23">
        <f t="shared" si="1"/>
        <v>0</v>
      </c>
    </row>
    <row r="14" spans="1:14" ht="14.25">
      <c r="A14" s="5" t="s">
        <v>185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>SUM(B14:M14)</f>
        <v>0</v>
      </c>
    </row>
    <row r="15" spans="1:14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>SUM(B15:M15)</f>
        <v>0</v>
      </c>
    </row>
    <row r="16" spans="1:14" ht="14.25">
      <c r="A16" s="13" t="s">
        <v>170</v>
      </c>
      <c r="B16" s="10">
        <f>SUM(B17:B18)</f>
        <v>0</v>
      </c>
      <c r="C16" s="10">
        <f aca="true" t="shared" si="4" ref="C16:M16">SUM(C17:C18)</f>
        <v>0</v>
      </c>
      <c r="D16" s="10">
        <f t="shared" si="4"/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23">
        <f aca="true" t="shared" si="5" ref="N16:N27">SUM(B16:M16)</f>
        <v>0</v>
      </c>
    </row>
    <row r="17" spans="1:14" ht="14.25">
      <c r="A17" s="5" t="s">
        <v>190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4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Q18" s="1"/>
    </row>
    <row r="19" spans="1:14" ht="14.25">
      <c r="A19" s="13" t="s">
        <v>171</v>
      </c>
      <c r="B19" s="10">
        <f>SUM(B20:B26)</f>
        <v>0</v>
      </c>
      <c r="C19" s="10">
        <f aca="true" t="shared" si="6" ref="C19:M19">SUM(C20:C26)</f>
        <v>0</v>
      </c>
      <c r="D19" s="10">
        <f t="shared" si="6"/>
        <v>0</v>
      </c>
      <c r="E19" s="10">
        <f t="shared" si="6"/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0</v>
      </c>
      <c r="N19" s="23">
        <f t="shared" si="5"/>
        <v>0</v>
      </c>
    </row>
    <row r="20" spans="1:14" ht="14.25">
      <c r="A20" s="5" t="s">
        <v>178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5"/>
        <v>0</v>
      </c>
    </row>
    <row r="21" spans="1:14" ht="14.25">
      <c r="A21" s="5" t="s">
        <v>179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5"/>
        <v>0</v>
      </c>
    </row>
    <row r="22" spans="1:14" ht="14.25">
      <c r="A22" s="5" t="s">
        <v>180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5"/>
        <v>0</v>
      </c>
    </row>
    <row r="23" spans="1:20" ht="14.25">
      <c r="A23" s="5" t="s">
        <v>181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5"/>
        <v>0</v>
      </c>
      <c r="S23" s="1"/>
      <c r="T23" s="1"/>
    </row>
    <row r="24" spans="1:14" ht="14.25">
      <c r="A24" s="5" t="s">
        <v>182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5"/>
        <v>0</v>
      </c>
    </row>
    <row r="25" spans="1:14" ht="14.25">
      <c r="A25" s="5" t="s">
        <v>183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5"/>
        <v>0</v>
      </c>
    </row>
    <row r="26" spans="1:14" ht="14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5"/>
        <v>0</v>
      </c>
    </row>
    <row r="27" spans="1:14" ht="14.25">
      <c r="A27" s="13" t="s">
        <v>184</v>
      </c>
      <c r="B27" s="10">
        <f>SUM(B28:B29)</f>
        <v>0</v>
      </c>
      <c r="C27" s="10">
        <f aca="true" t="shared" si="7" ref="C27:M27">SUM(C28:C29)</f>
        <v>0</v>
      </c>
      <c r="D27" s="10">
        <f t="shared" si="7"/>
        <v>0</v>
      </c>
      <c r="E27" s="10">
        <f t="shared" si="7"/>
        <v>0</v>
      </c>
      <c r="F27" s="10">
        <f t="shared" si="7"/>
        <v>0</v>
      </c>
      <c r="G27" s="10">
        <f t="shared" si="7"/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23">
        <f t="shared" si="5"/>
        <v>0</v>
      </c>
    </row>
    <row r="28" spans="1:14" ht="14.25">
      <c r="A28" s="5" t="s">
        <v>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4.25">
      <c r="A29" s="5" t="s">
        <v>149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4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4.25">
      <c r="A31" s="13" t="s">
        <v>186</v>
      </c>
      <c r="B31" s="10">
        <f>SUM(B32)</f>
        <v>0</v>
      </c>
      <c r="C31" s="10">
        <f aca="true" t="shared" si="8" ref="C31:M31">SUM(C32)</f>
        <v>0</v>
      </c>
      <c r="D31" s="10">
        <f t="shared" si="8"/>
        <v>0</v>
      </c>
      <c r="E31" s="10">
        <f t="shared" si="8"/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10">
        <f t="shared" si="8"/>
        <v>0</v>
      </c>
      <c r="N31" s="23">
        <f>SUM(B31:M31)</f>
        <v>0</v>
      </c>
    </row>
    <row r="32" spans="1:14" ht="14.25">
      <c r="A32" s="5" t="s">
        <v>187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4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27">
      <c r="A34" s="13" t="s">
        <v>4</v>
      </c>
      <c r="B34" s="10">
        <f>B35+B38</f>
        <v>136653</v>
      </c>
      <c r="C34" s="10">
        <f aca="true" t="shared" si="9" ref="C34:M34">C35+C38</f>
        <v>0</v>
      </c>
      <c r="D34" s="10">
        <f t="shared" si="9"/>
        <v>0</v>
      </c>
      <c r="E34" s="10">
        <f t="shared" si="9"/>
        <v>0</v>
      </c>
      <c r="F34" s="10">
        <f t="shared" si="9"/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23">
        <f aca="true" t="shared" si="10" ref="N34:N45">SUM(B34:M34)</f>
        <v>136653</v>
      </c>
    </row>
    <row r="35" spans="1:14" ht="27">
      <c r="A35" s="8" t="s">
        <v>5</v>
      </c>
      <c r="B35" s="6">
        <f>SUM(B36:B37)</f>
        <v>136653</v>
      </c>
      <c r="C35" s="6">
        <f aca="true" t="shared" si="11" ref="C35:M35">SUM(C36:C37)</f>
        <v>0</v>
      </c>
      <c r="D35" s="6">
        <f t="shared" si="11"/>
        <v>0</v>
      </c>
      <c r="E35" s="6">
        <f t="shared" si="11"/>
        <v>0</v>
      </c>
      <c r="F35" s="6">
        <f t="shared" si="11"/>
        <v>0</v>
      </c>
      <c r="G35" s="6">
        <f t="shared" si="11"/>
        <v>0</v>
      </c>
      <c r="H35" s="6">
        <f t="shared" si="11"/>
        <v>0</v>
      </c>
      <c r="I35" s="6">
        <f t="shared" si="11"/>
        <v>0</v>
      </c>
      <c r="J35" s="6">
        <f t="shared" si="11"/>
        <v>0</v>
      </c>
      <c r="K35" s="6">
        <f t="shared" si="11"/>
        <v>0</v>
      </c>
      <c r="L35" s="6">
        <f t="shared" si="11"/>
        <v>0</v>
      </c>
      <c r="M35" s="6">
        <f t="shared" si="11"/>
        <v>0</v>
      </c>
      <c r="N35" s="7">
        <f t="shared" si="10"/>
        <v>136653</v>
      </c>
    </row>
    <row r="36" spans="1:14" ht="14.25">
      <c r="A36" s="5" t="s">
        <v>6</v>
      </c>
      <c r="B36" s="76">
        <v>47484</v>
      </c>
      <c r="C36" s="76">
        <v>0</v>
      </c>
      <c r="D36" s="76"/>
      <c r="E36" s="6"/>
      <c r="F36" s="6"/>
      <c r="G36" s="6"/>
      <c r="H36" s="6"/>
      <c r="I36" s="6"/>
      <c r="J36" s="6"/>
      <c r="K36" s="6"/>
      <c r="L36" s="6"/>
      <c r="M36" s="6"/>
      <c r="N36" s="7">
        <f t="shared" si="10"/>
        <v>47484</v>
      </c>
    </row>
    <row r="37" spans="1:14" ht="14.25">
      <c r="A37" s="5" t="s">
        <v>7</v>
      </c>
      <c r="B37" s="6">
        <v>89169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10"/>
        <v>89169</v>
      </c>
    </row>
    <row r="38" spans="1:14" ht="14.25">
      <c r="A38" s="75" t="s">
        <v>8</v>
      </c>
      <c r="B38" s="76">
        <f>SUM(B39:B40)</f>
        <v>0</v>
      </c>
      <c r="C38" s="76">
        <f aca="true" t="shared" si="12" ref="C38:M38">SUM(C39:C40)</f>
        <v>0</v>
      </c>
      <c r="D38" s="76">
        <f t="shared" si="12"/>
        <v>0</v>
      </c>
      <c r="E38" s="76">
        <f t="shared" si="12"/>
        <v>0</v>
      </c>
      <c r="F38" s="76">
        <f t="shared" si="12"/>
        <v>0</v>
      </c>
      <c r="G38" s="76">
        <f t="shared" si="12"/>
        <v>0</v>
      </c>
      <c r="H38" s="76">
        <f t="shared" si="12"/>
        <v>0</v>
      </c>
      <c r="I38" s="76">
        <f t="shared" si="12"/>
        <v>0</v>
      </c>
      <c r="J38" s="76">
        <f t="shared" si="12"/>
        <v>0</v>
      </c>
      <c r="K38" s="76">
        <f t="shared" si="12"/>
        <v>0</v>
      </c>
      <c r="L38" s="76">
        <f t="shared" si="12"/>
        <v>0</v>
      </c>
      <c r="M38" s="76">
        <f t="shared" si="12"/>
        <v>0</v>
      </c>
      <c r="N38" s="7">
        <f t="shared" si="10"/>
        <v>0</v>
      </c>
    </row>
    <row r="39" spans="1:14" ht="14.25">
      <c r="A39" s="5" t="s">
        <v>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10"/>
        <v>0</v>
      </c>
    </row>
    <row r="40" spans="1:14" ht="14.25">
      <c r="A40" s="5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f t="shared" si="10"/>
        <v>0</v>
      </c>
    </row>
    <row r="41" spans="1:14" ht="14.25">
      <c r="A41" s="205" t="s">
        <v>227</v>
      </c>
      <c r="B41" s="10">
        <f>B42+B43</f>
        <v>0</v>
      </c>
      <c r="C41" s="10">
        <f aca="true" t="shared" si="13" ref="C41:N41">C42+C43</f>
        <v>0</v>
      </c>
      <c r="D41" s="10">
        <f t="shared" si="13"/>
        <v>0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>
        <f t="shared" si="13"/>
        <v>0</v>
      </c>
      <c r="K41" s="10">
        <f t="shared" si="13"/>
        <v>0</v>
      </c>
      <c r="L41" s="10">
        <f t="shared" si="13"/>
        <v>0</v>
      </c>
      <c r="M41" s="10">
        <f t="shared" si="13"/>
        <v>0</v>
      </c>
      <c r="N41" s="23">
        <f t="shared" si="13"/>
        <v>0</v>
      </c>
    </row>
    <row r="42" spans="1:14" ht="14.25">
      <c r="A42" s="8" t="s">
        <v>228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>SUM(B42:M42)</f>
        <v>0</v>
      </c>
    </row>
    <row r="43" spans="1:14" ht="14.25">
      <c r="A43" s="8" t="s">
        <v>229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f>SUM(B43:M43)</f>
        <v>0</v>
      </c>
    </row>
    <row r="44" spans="1:14" ht="14.25">
      <c r="A44" s="71" t="s">
        <v>49</v>
      </c>
      <c r="B44" s="54">
        <f>B34+B19+B16+B13+B5+B3+B27+B31+B41</f>
        <v>218849</v>
      </c>
      <c r="C44" s="54">
        <f aca="true" t="shared" si="14" ref="C44:N44">C34+C19+C16+C13+C5+C3+C27+C31+C41</f>
        <v>82196</v>
      </c>
      <c r="D44" s="54">
        <f t="shared" si="14"/>
        <v>84196</v>
      </c>
      <c r="E44" s="54">
        <f t="shared" si="14"/>
        <v>94242</v>
      </c>
      <c r="F44" s="54">
        <f t="shared" si="14"/>
        <v>91878</v>
      </c>
      <c r="G44" s="54">
        <f t="shared" si="14"/>
        <v>87196</v>
      </c>
      <c r="H44" s="54">
        <f t="shared" si="14"/>
        <v>87196</v>
      </c>
      <c r="I44" s="54">
        <f t="shared" si="14"/>
        <v>87196</v>
      </c>
      <c r="J44" s="54">
        <f t="shared" si="14"/>
        <v>87196</v>
      </c>
      <c r="K44" s="54">
        <f t="shared" si="14"/>
        <v>87196</v>
      </c>
      <c r="L44" s="54">
        <f t="shared" si="14"/>
        <v>87196</v>
      </c>
      <c r="M44" s="54">
        <f t="shared" si="14"/>
        <v>87225</v>
      </c>
      <c r="N44" s="55">
        <f t="shared" si="14"/>
        <v>1181762</v>
      </c>
    </row>
    <row r="45" spans="1:14" ht="14.25">
      <c r="A45" s="74" t="s">
        <v>31</v>
      </c>
      <c r="B45" s="10">
        <f aca="true" t="shared" si="15" ref="B45:L45">SUM(B46:B51)</f>
        <v>82860</v>
      </c>
      <c r="C45" s="10">
        <f t="shared" si="15"/>
        <v>82460</v>
      </c>
      <c r="D45" s="10">
        <f t="shared" si="15"/>
        <v>98069</v>
      </c>
      <c r="E45" s="10">
        <f t="shared" si="15"/>
        <v>100891</v>
      </c>
      <c r="F45" s="10">
        <f t="shared" si="15"/>
        <v>82485</v>
      </c>
      <c r="G45" s="10">
        <f t="shared" si="15"/>
        <v>82485</v>
      </c>
      <c r="H45" s="10">
        <f t="shared" si="15"/>
        <v>82485</v>
      </c>
      <c r="I45" s="10">
        <f t="shared" si="15"/>
        <v>82485</v>
      </c>
      <c r="J45" s="10">
        <f t="shared" si="15"/>
        <v>82485</v>
      </c>
      <c r="K45" s="10">
        <f t="shared" si="15"/>
        <v>82485</v>
      </c>
      <c r="L45" s="10">
        <f t="shared" si="15"/>
        <v>82485</v>
      </c>
      <c r="M45" s="10">
        <f>SUM(M46:M51)</f>
        <v>82489</v>
      </c>
      <c r="N45" s="23">
        <f t="shared" si="10"/>
        <v>1024164</v>
      </c>
    </row>
    <row r="46" spans="1:18" ht="14.25">
      <c r="A46" s="42" t="s">
        <v>17</v>
      </c>
      <c r="B46" s="6">
        <v>57291</v>
      </c>
      <c r="C46" s="6">
        <v>57291</v>
      </c>
      <c r="D46" s="6">
        <v>57291</v>
      </c>
      <c r="E46" s="6">
        <v>57291</v>
      </c>
      <c r="F46" s="6">
        <v>57291</v>
      </c>
      <c r="G46" s="6">
        <v>57291</v>
      </c>
      <c r="H46" s="6">
        <v>57291</v>
      </c>
      <c r="I46" s="6">
        <v>57291</v>
      </c>
      <c r="J46" s="6">
        <v>57291</v>
      </c>
      <c r="K46" s="6">
        <v>57291</v>
      </c>
      <c r="L46" s="6">
        <v>57291</v>
      </c>
      <c r="M46" s="6">
        <v>57293</v>
      </c>
      <c r="N46" s="7">
        <f aca="true" t="shared" si="16" ref="N46:N60">SUM(B46:M46)</f>
        <v>687494</v>
      </c>
      <c r="P46" s="124"/>
      <c r="Q46" s="1"/>
      <c r="R46" s="1"/>
    </row>
    <row r="47" spans="1:20" ht="14.25">
      <c r="A47" s="42" t="s">
        <v>18</v>
      </c>
      <c r="B47" s="6">
        <v>7296</v>
      </c>
      <c r="C47" s="6">
        <v>7296</v>
      </c>
      <c r="D47" s="6">
        <v>7296</v>
      </c>
      <c r="E47" s="6">
        <v>7296</v>
      </c>
      <c r="F47" s="6">
        <v>7296</v>
      </c>
      <c r="G47" s="6">
        <v>7296</v>
      </c>
      <c r="H47" s="6">
        <v>7296</v>
      </c>
      <c r="I47" s="6">
        <v>7296</v>
      </c>
      <c r="J47" s="6">
        <v>7296</v>
      </c>
      <c r="K47" s="6">
        <v>7296</v>
      </c>
      <c r="L47" s="6">
        <v>7296</v>
      </c>
      <c r="M47" s="6">
        <v>7293</v>
      </c>
      <c r="N47" s="7">
        <f t="shared" si="16"/>
        <v>87549</v>
      </c>
      <c r="P47" s="124"/>
      <c r="Q47" s="1"/>
      <c r="T47" s="1"/>
    </row>
    <row r="48" spans="1:18" ht="14.25">
      <c r="A48" s="42" t="s">
        <v>19</v>
      </c>
      <c r="B48" s="6">
        <v>17873</v>
      </c>
      <c r="C48" s="6">
        <v>17873</v>
      </c>
      <c r="D48" s="6">
        <v>17873</v>
      </c>
      <c r="E48" s="6">
        <v>17873</v>
      </c>
      <c r="F48" s="6">
        <v>17873</v>
      </c>
      <c r="G48" s="6">
        <v>17873</v>
      </c>
      <c r="H48" s="6">
        <v>17873</v>
      </c>
      <c r="I48" s="6">
        <v>17873</v>
      </c>
      <c r="J48" s="6">
        <v>17873</v>
      </c>
      <c r="K48" s="6">
        <v>17873</v>
      </c>
      <c r="L48" s="6">
        <v>17873</v>
      </c>
      <c r="M48" s="6">
        <v>17878</v>
      </c>
      <c r="N48" s="7">
        <f t="shared" si="16"/>
        <v>214481</v>
      </c>
      <c r="P48" s="124"/>
      <c r="Q48" s="124"/>
      <c r="R48" s="1"/>
    </row>
    <row r="49" spans="1:16" ht="14.25">
      <c r="A49" s="65" t="s">
        <v>145</v>
      </c>
      <c r="B49" s="6">
        <v>400</v>
      </c>
      <c r="C49" s="6"/>
      <c r="D49" s="6">
        <v>15584</v>
      </c>
      <c r="E49" s="6">
        <v>18406</v>
      </c>
      <c r="F49" s="6"/>
      <c r="G49" s="6"/>
      <c r="H49" s="6"/>
      <c r="I49" s="6"/>
      <c r="J49" s="6"/>
      <c r="K49" s="6"/>
      <c r="L49" s="6"/>
      <c r="M49" s="6"/>
      <c r="N49" s="7">
        <f t="shared" si="16"/>
        <v>34390</v>
      </c>
      <c r="P49" s="124"/>
    </row>
    <row r="50" spans="1:16" ht="14.25">
      <c r="A50" s="42" t="s">
        <v>146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>
        <f t="shared" si="16"/>
        <v>0</v>
      </c>
      <c r="P50" s="124"/>
    </row>
    <row r="51" spans="1:16" ht="14.25">
      <c r="A51" s="42" t="s">
        <v>136</v>
      </c>
      <c r="B51" s="6"/>
      <c r="C51" s="6"/>
      <c r="D51" s="6">
        <v>25</v>
      </c>
      <c r="E51" s="6">
        <v>25</v>
      </c>
      <c r="F51" s="6">
        <v>25</v>
      </c>
      <c r="G51" s="6">
        <v>25</v>
      </c>
      <c r="H51" s="6">
        <v>25</v>
      </c>
      <c r="I51" s="6">
        <v>25</v>
      </c>
      <c r="J51" s="6">
        <v>25</v>
      </c>
      <c r="K51" s="6">
        <v>25</v>
      </c>
      <c r="L51" s="6">
        <v>25</v>
      </c>
      <c r="M51" s="6">
        <v>25</v>
      </c>
      <c r="N51" s="7">
        <f t="shared" si="16"/>
        <v>250</v>
      </c>
      <c r="P51" s="124"/>
    </row>
    <row r="52" spans="1:16" ht="14.25">
      <c r="A52" s="73" t="s">
        <v>36</v>
      </c>
      <c r="B52" s="10">
        <f>SUM(B53:B55)</f>
        <v>0</v>
      </c>
      <c r="C52" s="10">
        <f aca="true" t="shared" si="17" ref="C52:M52">SUM(C53:C55)</f>
        <v>0</v>
      </c>
      <c r="D52" s="10">
        <f t="shared" si="17"/>
        <v>0</v>
      </c>
      <c r="E52" s="10">
        <f t="shared" si="17"/>
        <v>0</v>
      </c>
      <c r="F52" s="10">
        <f t="shared" si="17"/>
        <v>5191</v>
      </c>
      <c r="G52" s="10">
        <f t="shared" si="17"/>
        <v>14271</v>
      </c>
      <c r="H52" s="10">
        <f t="shared" si="17"/>
        <v>0</v>
      </c>
      <c r="I52" s="10">
        <f t="shared" si="17"/>
        <v>0</v>
      </c>
      <c r="J52" s="10">
        <f t="shared" si="17"/>
        <v>0</v>
      </c>
      <c r="K52" s="10">
        <f t="shared" si="17"/>
        <v>0</v>
      </c>
      <c r="L52" s="10">
        <f t="shared" si="17"/>
        <v>0</v>
      </c>
      <c r="M52" s="10">
        <f t="shared" si="17"/>
        <v>0</v>
      </c>
      <c r="N52" s="23">
        <f t="shared" si="16"/>
        <v>19462</v>
      </c>
      <c r="P52" s="124"/>
    </row>
    <row r="53" spans="1:17" ht="14.25">
      <c r="A53" s="19" t="s">
        <v>138</v>
      </c>
      <c r="B53" s="6"/>
      <c r="C53" s="6"/>
      <c r="D53" s="6"/>
      <c r="E53" s="6"/>
      <c r="F53" s="6">
        <v>5191</v>
      </c>
      <c r="G53" s="6"/>
      <c r="H53" s="6"/>
      <c r="I53" s="6"/>
      <c r="J53" s="6"/>
      <c r="K53" s="6"/>
      <c r="L53" s="6"/>
      <c r="M53" s="6"/>
      <c r="N53" s="7">
        <f t="shared" si="16"/>
        <v>5191</v>
      </c>
      <c r="P53" s="124"/>
      <c r="Q53" s="1"/>
    </row>
    <row r="54" spans="1:16" ht="14.25">
      <c r="A54" s="19" t="s">
        <v>141</v>
      </c>
      <c r="B54" s="6"/>
      <c r="C54" s="6"/>
      <c r="D54" s="6"/>
      <c r="E54" s="6"/>
      <c r="F54" s="6"/>
      <c r="G54" s="6">
        <v>14271</v>
      </c>
      <c r="H54" s="6"/>
      <c r="I54" s="6"/>
      <c r="J54" s="6"/>
      <c r="K54" s="6"/>
      <c r="L54" s="6"/>
      <c r="M54" s="6"/>
      <c r="N54" s="7">
        <f t="shared" si="16"/>
        <v>14271</v>
      </c>
      <c r="P54" s="124"/>
    </row>
    <row r="55" spans="1:14" ht="14.25">
      <c r="A55" s="21" t="s">
        <v>153</v>
      </c>
      <c r="B55" s="6">
        <f aca="true" t="shared" si="18" ref="B55:M55">SUM(B56:B56)</f>
        <v>0</v>
      </c>
      <c r="C55" s="6">
        <f t="shared" si="18"/>
        <v>0</v>
      </c>
      <c r="D55" s="6">
        <f t="shared" si="18"/>
        <v>0</v>
      </c>
      <c r="E55" s="6">
        <f t="shared" si="18"/>
        <v>0</v>
      </c>
      <c r="F55" s="6">
        <f t="shared" si="18"/>
        <v>0</v>
      </c>
      <c r="G55" s="6">
        <f t="shared" si="18"/>
        <v>0</v>
      </c>
      <c r="H55" s="6">
        <f t="shared" si="18"/>
        <v>0</v>
      </c>
      <c r="I55" s="6">
        <f t="shared" si="18"/>
        <v>0</v>
      </c>
      <c r="J55" s="6">
        <f t="shared" si="18"/>
        <v>0</v>
      </c>
      <c r="K55" s="6">
        <f t="shared" si="18"/>
        <v>0</v>
      </c>
      <c r="L55" s="6">
        <f t="shared" si="18"/>
        <v>0</v>
      </c>
      <c r="M55" s="6">
        <f t="shared" si="18"/>
        <v>0</v>
      </c>
      <c r="N55" s="7">
        <f t="shared" si="16"/>
        <v>0</v>
      </c>
    </row>
    <row r="56" spans="1:14" ht="14.25">
      <c r="A56" s="21" t="s">
        <v>154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 t="shared" si="16"/>
        <v>0</v>
      </c>
    </row>
    <row r="57" spans="1:14" ht="14.25">
      <c r="A57" s="22" t="s">
        <v>195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>
        <v>13945</v>
      </c>
      <c r="N57" s="23">
        <f t="shared" si="16"/>
        <v>13945</v>
      </c>
    </row>
    <row r="58" spans="1:14" ht="14.25">
      <c r="A58" s="22" t="s">
        <v>196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124191</v>
      </c>
      <c r="N58" s="23">
        <f t="shared" si="16"/>
        <v>124191</v>
      </c>
    </row>
    <row r="59" spans="1:14" ht="14.25">
      <c r="A59" s="197" t="s">
        <v>230</v>
      </c>
      <c r="B59" s="210">
        <f>B60</f>
        <v>0</v>
      </c>
      <c r="C59" s="210">
        <f aca="true" t="shared" si="19" ref="C59:M59">C60</f>
        <v>0</v>
      </c>
      <c r="D59" s="210">
        <f t="shared" si="19"/>
        <v>0</v>
      </c>
      <c r="E59" s="210">
        <f t="shared" si="19"/>
        <v>0</v>
      </c>
      <c r="F59" s="210">
        <f t="shared" si="19"/>
        <v>0</v>
      </c>
      <c r="G59" s="210">
        <f t="shared" si="19"/>
        <v>0</v>
      </c>
      <c r="H59" s="210">
        <f t="shared" si="19"/>
        <v>0</v>
      </c>
      <c r="I59" s="210">
        <f t="shared" si="19"/>
        <v>0</v>
      </c>
      <c r="J59" s="210">
        <f t="shared" si="19"/>
        <v>0</v>
      </c>
      <c r="K59" s="210">
        <f t="shared" si="19"/>
        <v>0</v>
      </c>
      <c r="L59" s="210">
        <f t="shared" si="19"/>
        <v>0</v>
      </c>
      <c r="M59" s="210">
        <f t="shared" si="19"/>
        <v>0</v>
      </c>
      <c r="N59" s="211">
        <f t="shared" si="16"/>
        <v>0</v>
      </c>
    </row>
    <row r="60" spans="1:14" ht="26.25">
      <c r="A60" s="204" t="s">
        <v>231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3">
        <f t="shared" si="16"/>
        <v>0</v>
      </c>
    </row>
    <row r="61" spans="1:14" ht="15" thickBot="1">
      <c r="A61" s="58" t="s">
        <v>50</v>
      </c>
      <c r="B61" s="30">
        <f>B58+B57+B52+B45+B59</f>
        <v>82860</v>
      </c>
      <c r="C61" s="30">
        <f aca="true" t="shared" si="20" ref="C61:M61">C58+C57+C52+C45+C59</f>
        <v>82460</v>
      </c>
      <c r="D61" s="30">
        <f t="shared" si="20"/>
        <v>98069</v>
      </c>
      <c r="E61" s="30">
        <f t="shared" si="20"/>
        <v>100891</v>
      </c>
      <c r="F61" s="30">
        <f t="shared" si="20"/>
        <v>87676</v>
      </c>
      <c r="G61" s="30">
        <f t="shared" si="20"/>
        <v>96756</v>
      </c>
      <c r="H61" s="30">
        <f t="shared" si="20"/>
        <v>82485</v>
      </c>
      <c r="I61" s="30">
        <f t="shared" si="20"/>
        <v>82485</v>
      </c>
      <c r="J61" s="30">
        <f t="shared" si="20"/>
        <v>82485</v>
      </c>
      <c r="K61" s="30">
        <f t="shared" si="20"/>
        <v>82485</v>
      </c>
      <c r="L61" s="30">
        <f t="shared" si="20"/>
        <v>82485</v>
      </c>
      <c r="M61" s="30">
        <f t="shared" si="20"/>
        <v>220625</v>
      </c>
      <c r="N61" s="72">
        <f>SUM(B61:M61)</f>
        <v>1181762</v>
      </c>
    </row>
    <row r="62" ht="14.25">
      <c r="N62" s="1"/>
    </row>
    <row r="63" spans="2:1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4.25">
      <c r="N64" s="1"/>
    </row>
    <row r="65" ht="14.25">
      <c r="N6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8" r:id="rId2"/>
  <headerFooter>
    <oddHeader>&amp;L&amp;G&amp;C.../2022 (II.....) számú határozat
a Marcali Kistérségi Többcélú Társulás
2022. évi költségvetéséről
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2018-02-06T10:23:12Z</cp:lastPrinted>
  <dcterms:created xsi:type="dcterms:W3CDTF">2010-02-04T18:23:25Z</dcterms:created>
  <dcterms:modified xsi:type="dcterms:W3CDTF">2022-02-09T14:30:34Z</dcterms:modified>
  <cp:category/>
  <cp:version/>
  <cp:contentType/>
  <cp:contentStatus/>
</cp:coreProperties>
</file>