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10 pénzügy\30 beszámoló\Beszámoló 2024\"/>
    </mc:Choice>
  </mc:AlternateContent>
  <xr:revisionPtr revIDLastSave="0" documentId="13_ncr:1_{F70A1491-F17B-4B9F-8CDF-09EBF2D92895}" xr6:coauthVersionLast="47" xr6:coauthVersionMax="47" xr10:uidLastSave="{00000000-0000-0000-0000-000000000000}"/>
  <bookViews>
    <workbookView xWindow="-108" yWindow="-108" windowWidth="23256" windowHeight="12576" tabRatio="596" firstSheet="10" activeTab="10" xr2:uid="{00000000-000D-0000-FFFF-FFFF00000000}"/>
  </bookViews>
  <sheets>
    <sheet name="1.sz.Bevételi források" sheetId="1" r:id="rId1"/>
    <sheet name="2.szKiadás kiemelt jogcímenként" sheetId="2" r:id="rId2"/>
    <sheet name="3a sz.Működési mérleg" sheetId="9" r:id="rId3"/>
    <sheet name="3b sz.Felhalmozási mérleg" sheetId="10" r:id="rId4"/>
    <sheet name="4. sz. felújítási ei" sheetId="3" r:id="rId5"/>
    <sheet name="5.sz.beruházási kiadások" sheetId="4" r:id="rId6"/>
    <sheet name="6a. sz. Fizetett" sheetId="34" r:id="rId7"/>
    <sheet name="6a. sz. hátralék" sheetId="37" r:id="rId8"/>
    <sheet name="6b. sz. Településeknek átadott" sheetId="35" r:id="rId9"/>
    <sheet name="6c. sz. intézmény műk elsz" sheetId="38" r:id="rId10"/>
    <sheet name="7. Intézményi költségvetése" sheetId="36" r:id="rId11"/>
    <sheet name="8.sz. Társulás ktg feladatonkén" sheetId="22" r:id="rId12"/>
    <sheet name="10.Létszám e. i." sheetId="24" r:id="rId13"/>
    <sheet name="10. Közfoglalk. létszám ei" sheetId="25" r:id="rId14"/>
    <sheet name="11.EU által támogatott projekt" sheetId="26" r:id="rId15"/>
    <sheet name="12.sz maradvány" sheetId="27" r:id="rId16"/>
    <sheet name="13.sz vagyonmérleg" sheetId="30" r:id="rId17"/>
    <sheet name="14. sz Gazdálkodó szervezetek" sheetId="31" r:id="rId18"/>
    <sheet name="15.sz Több éves kihatás" sheetId="32" r:id="rId19"/>
  </sheets>
  <externalReferences>
    <externalReference r:id="rId20"/>
    <externalReference r:id="rId21"/>
    <externalReference r:id="rId22"/>
    <externalReference r:id="rId23"/>
    <externalReference r:id="rId24"/>
  </externalReferences>
  <definedNames>
    <definedName name="gg" localSheetId="6">[1]kod!$BT$34:$BT$3184</definedName>
    <definedName name="gg" localSheetId="7">[1]kod!$BT$34:$BT$3184</definedName>
    <definedName name="gg" localSheetId="8">[1]kod!$BT$34:$BT$3184</definedName>
    <definedName name="gg" localSheetId="9">[1]kod!$BT$34:$BT$3184</definedName>
    <definedName name="gg" localSheetId="10">[1]kod!$BT$34:$BT$3184</definedName>
    <definedName name="gg">[2]kod!$BT$34:$BT$3184</definedName>
    <definedName name="kk" localSheetId="15">[2]kod!$BT$34:$BT$3184</definedName>
    <definedName name="kk" localSheetId="6">[1]kod!$BT$34:$BT$3184</definedName>
    <definedName name="kk" localSheetId="7">[1]kod!$BT$34:$BT$3184</definedName>
    <definedName name="kk" localSheetId="8">[1]kod!$BT$34:$BT$3184</definedName>
    <definedName name="kk" localSheetId="9">[1]kod!$BT$34:$BT$3184</definedName>
    <definedName name="kk" localSheetId="10">[1]kod!$BT$34:$BT$3184</definedName>
    <definedName name="kk">[2]kod!$BT$34:$BT$3184</definedName>
    <definedName name="_xlnm.Print_Area" localSheetId="0">'1.sz.Bevételi források'!$A$1:$M$51</definedName>
    <definedName name="_xlnm.Print_Area" localSheetId="6">'6a. sz. Fizetett'!$A$1:$Y$46</definedName>
    <definedName name="_xlnm.Print_Area" localSheetId="7">'6a. sz. hátralék'!$A$1:$Y$46</definedName>
    <definedName name="_xlnm.Print_Area" localSheetId="9">'6c. sz. intézmény műk elsz'!$A$1:$C$46</definedName>
    <definedName name="_xlnm.Print_Area" localSheetId="11">'8.sz. Társulás ktg feladatonkén'!$A$1:$M$70</definedName>
    <definedName name="onev">[3]kod!$BT$34:$BT$3184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7" i="36" l="1"/>
  <c r="AC16" i="36"/>
  <c r="AC12" i="36"/>
  <c r="AC11" i="36"/>
  <c r="AC10" i="36"/>
  <c r="AC9" i="36"/>
  <c r="AC8" i="36"/>
  <c r="AC7" i="36"/>
  <c r="K12" i="36"/>
  <c r="K11" i="36"/>
  <c r="K10" i="36"/>
  <c r="K9" i="36"/>
  <c r="E45" i="38"/>
  <c r="E44" i="38"/>
  <c r="E43" i="38"/>
  <c r="E42" i="38"/>
  <c r="E41" i="38"/>
  <c r="E40" i="38"/>
  <c r="E39" i="38"/>
  <c r="E38" i="38"/>
  <c r="E37" i="38"/>
  <c r="E36" i="38"/>
  <c r="E35" i="38"/>
  <c r="E34" i="38"/>
  <c r="E33" i="38"/>
  <c r="E32" i="38"/>
  <c r="E31" i="38"/>
  <c r="E30" i="38"/>
  <c r="E29" i="38"/>
  <c r="E28" i="38"/>
  <c r="E27" i="38"/>
  <c r="E26" i="38"/>
  <c r="E25" i="38"/>
  <c r="E24" i="38"/>
  <c r="E23" i="38"/>
  <c r="E22" i="38"/>
  <c r="E21" i="38"/>
  <c r="E20" i="38"/>
  <c r="E19" i="38"/>
  <c r="E18" i="38"/>
  <c r="E17" i="38"/>
  <c r="E16" i="38"/>
  <c r="E15" i="38"/>
  <c r="E14" i="38"/>
  <c r="E13" i="38"/>
  <c r="E12" i="38"/>
  <c r="E11" i="38"/>
  <c r="E10" i="38"/>
  <c r="E9" i="38"/>
  <c r="E8" i="38"/>
  <c r="E7" i="38"/>
  <c r="E6" i="38"/>
  <c r="C46" i="38"/>
  <c r="D46" i="38"/>
  <c r="B46" i="38"/>
  <c r="J22" i="3"/>
  <c r="J19" i="3"/>
  <c r="M18" i="37"/>
  <c r="W46" i="37"/>
  <c r="V46" i="37"/>
  <c r="U46" i="37"/>
  <c r="T46" i="37"/>
  <c r="S46" i="37"/>
  <c r="Q46" i="37"/>
  <c r="O46" i="37"/>
  <c r="N46" i="37"/>
  <c r="L46" i="37"/>
  <c r="K46" i="37"/>
  <c r="J46" i="37"/>
  <c r="F46" i="37"/>
  <c r="D46" i="37"/>
  <c r="B46" i="37"/>
  <c r="R45" i="37"/>
  <c r="M45" i="37"/>
  <c r="E45" i="37"/>
  <c r="R44" i="37"/>
  <c r="M44" i="37"/>
  <c r="E44" i="37"/>
  <c r="R43" i="37"/>
  <c r="M43" i="37"/>
  <c r="E43" i="37"/>
  <c r="R42" i="37"/>
  <c r="M42" i="37"/>
  <c r="G42" i="37"/>
  <c r="E42" i="37"/>
  <c r="R41" i="37"/>
  <c r="M41" i="37"/>
  <c r="G41" i="37"/>
  <c r="E41" i="37"/>
  <c r="R40" i="37"/>
  <c r="M40" i="37"/>
  <c r="E40" i="37"/>
  <c r="R39" i="37"/>
  <c r="M39" i="37"/>
  <c r="G39" i="37"/>
  <c r="E39" i="37"/>
  <c r="R38" i="37"/>
  <c r="M38" i="37"/>
  <c r="G38" i="37"/>
  <c r="E38" i="37"/>
  <c r="R37" i="37"/>
  <c r="M37" i="37"/>
  <c r="G37" i="37"/>
  <c r="E37" i="37"/>
  <c r="R36" i="37"/>
  <c r="M36" i="37"/>
  <c r="G36" i="37"/>
  <c r="E36" i="37"/>
  <c r="R35" i="37"/>
  <c r="M35" i="37"/>
  <c r="G35" i="37"/>
  <c r="E35" i="37"/>
  <c r="R34" i="37"/>
  <c r="M34" i="37"/>
  <c r="G34" i="37"/>
  <c r="E34" i="37"/>
  <c r="R33" i="37"/>
  <c r="M33" i="37"/>
  <c r="G33" i="37"/>
  <c r="E33" i="37"/>
  <c r="R32" i="37"/>
  <c r="M32" i="37"/>
  <c r="G32" i="37"/>
  <c r="E32" i="37"/>
  <c r="R31" i="37"/>
  <c r="M31" i="37"/>
  <c r="G31" i="37"/>
  <c r="E31" i="37"/>
  <c r="R30" i="37"/>
  <c r="M30" i="37"/>
  <c r="G30" i="37"/>
  <c r="E30" i="37"/>
  <c r="P46" i="37"/>
  <c r="M29" i="37"/>
  <c r="G29" i="37"/>
  <c r="E29" i="37"/>
  <c r="R28" i="37"/>
  <c r="M28" i="37"/>
  <c r="G28" i="37"/>
  <c r="E28" i="37"/>
  <c r="R27" i="37"/>
  <c r="M27" i="37"/>
  <c r="G27" i="37"/>
  <c r="E27" i="37"/>
  <c r="R26" i="37"/>
  <c r="M26" i="37"/>
  <c r="G26" i="37"/>
  <c r="E26" i="37"/>
  <c r="R25" i="37"/>
  <c r="M25" i="37"/>
  <c r="G25" i="37"/>
  <c r="E25" i="37"/>
  <c r="R24" i="37"/>
  <c r="M24" i="37"/>
  <c r="G24" i="37"/>
  <c r="E24" i="37"/>
  <c r="M23" i="37"/>
  <c r="G23" i="37"/>
  <c r="E23" i="37"/>
  <c r="R22" i="37"/>
  <c r="M22" i="37"/>
  <c r="G22" i="37"/>
  <c r="E22" i="37"/>
  <c r="R21" i="37"/>
  <c r="M21" i="37"/>
  <c r="G21" i="37"/>
  <c r="E21" i="37"/>
  <c r="R20" i="37"/>
  <c r="M20" i="37"/>
  <c r="G20" i="37"/>
  <c r="E20" i="37"/>
  <c r="R19" i="37"/>
  <c r="M19" i="37"/>
  <c r="G19" i="37"/>
  <c r="E19" i="37"/>
  <c r="R18" i="37"/>
  <c r="E18" i="37"/>
  <c r="R17" i="37"/>
  <c r="M17" i="37"/>
  <c r="G17" i="37"/>
  <c r="E17" i="37"/>
  <c r="R16" i="37"/>
  <c r="M16" i="37"/>
  <c r="E16" i="37"/>
  <c r="R15" i="37"/>
  <c r="M15" i="37"/>
  <c r="G15" i="37"/>
  <c r="E15" i="37"/>
  <c r="R14" i="37"/>
  <c r="M14" i="37"/>
  <c r="G14" i="37"/>
  <c r="E14" i="37"/>
  <c r="R13" i="37"/>
  <c r="M13" i="37"/>
  <c r="G13" i="37"/>
  <c r="E13" i="37"/>
  <c r="R12" i="37"/>
  <c r="I46" i="37"/>
  <c r="G12" i="37"/>
  <c r="E12" i="37"/>
  <c r="R11" i="37"/>
  <c r="M11" i="37"/>
  <c r="G11" i="37"/>
  <c r="E11" i="37"/>
  <c r="R10" i="37"/>
  <c r="M10" i="37"/>
  <c r="G10" i="37"/>
  <c r="E10" i="37"/>
  <c r="R9" i="37"/>
  <c r="M9" i="37"/>
  <c r="E9" i="37"/>
  <c r="R8" i="37"/>
  <c r="M8" i="37"/>
  <c r="G8" i="37"/>
  <c r="E8" i="37"/>
  <c r="R7" i="37"/>
  <c r="M7" i="37"/>
  <c r="G7" i="37"/>
  <c r="E7" i="37"/>
  <c r="R6" i="37"/>
  <c r="M6" i="37"/>
  <c r="H46" i="37"/>
  <c r="E6" i="37"/>
  <c r="J2" i="37"/>
  <c r="K2" i="37" s="1"/>
  <c r="E46" i="38" l="1"/>
  <c r="X20" i="37"/>
  <c r="X18" i="37"/>
  <c r="X17" i="37"/>
  <c r="X22" i="37"/>
  <c r="G46" i="37"/>
  <c r="X9" i="37"/>
  <c r="X33" i="37"/>
  <c r="X39" i="37"/>
  <c r="X44" i="37"/>
  <c r="X42" i="37"/>
  <c r="X38" i="37"/>
  <c r="X34" i="37"/>
  <c r="X32" i="37"/>
  <c r="X30" i="37"/>
  <c r="X31" i="37"/>
  <c r="X27" i="37"/>
  <c r="X21" i="37"/>
  <c r="X19" i="37"/>
  <c r="X16" i="37"/>
  <c r="X11" i="37"/>
  <c r="E46" i="37"/>
  <c r="X10" i="37"/>
  <c r="X13" i="37"/>
  <c r="X14" i="37"/>
  <c r="X45" i="37"/>
  <c r="X37" i="37"/>
  <c r="X36" i="37"/>
  <c r="X28" i="37"/>
  <c r="X25" i="37"/>
  <c r="X24" i="37"/>
  <c r="X15" i="37"/>
  <c r="X8" i="37"/>
  <c r="X40" i="37"/>
  <c r="X41" i="37"/>
  <c r="X43" i="37"/>
  <c r="X7" i="37"/>
  <c r="X26" i="37"/>
  <c r="X23" i="37"/>
  <c r="X35" i="37"/>
  <c r="M12" i="37"/>
  <c r="X12" i="37" s="1"/>
  <c r="R29" i="37"/>
  <c r="R46" i="37" s="1"/>
  <c r="X6" i="37"/>
  <c r="C46" i="37"/>
  <c r="X17" i="36"/>
  <c r="X16" i="36"/>
  <c r="X10" i="36"/>
  <c r="X9" i="36"/>
  <c r="AC38" i="36"/>
  <c r="AD38" i="36"/>
  <c r="AE38" i="36"/>
  <c r="AF38" i="36"/>
  <c r="AC33" i="36"/>
  <c r="AC40" i="36" s="1"/>
  <c r="AD33" i="36"/>
  <c r="AE33" i="36"/>
  <c r="AE40" i="36" s="1"/>
  <c r="AF33" i="36"/>
  <c r="AB37" i="36"/>
  <c r="AB36" i="36"/>
  <c r="AB29" i="36"/>
  <c r="AB28" i="36"/>
  <c r="AB27" i="36"/>
  <c r="X37" i="36"/>
  <c r="Y37" i="36" s="1"/>
  <c r="X36" i="36"/>
  <c r="Y36" i="36" s="1"/>
  <c r="X29" i="36"/>
  <c r="Y29" i="36" s="1"/>
  <c r="X28" i="36"/>
  <c r="Y28" i="36" s="1"/>
  <c r="X27" i="36"/>
  <c r="Y27" i="36" s="1"/>
  <c r="M67" i="22"/>
  <c r="M66" i="22"/>
  <c r="M49" i="22"/>
  <c r="B40" i="22"/>
  <c r="G41" i="22"/>
  <c r="G40" i="22" s="1"/>
  <c r="C40" i="22"/>
  <c r="D40" i="22"/>
  <c r="F40" i="22"/>
  <c r="H40" i="22"/>
  <c r="I40" i="22"/>
  <c r="J40" i="22"/>
  <c r="K40" i="22"/>
  <c r="L40" i="22"/>
  <c r="E11" i="22"/>
  <c r="M11" i="34"/>
  <c r="M15" i="34"/>
  <c r="M22" i="34"/>
  <c r="M25" i="34"/>
  <c r="M28" i="34"/>
  <c r="M30" i="34"/>
  <c r="M36" i="34"/>
  <c r="M44" i="34"/>
  <c r="M45" i="34"/>
  <c r="E18" i="30"/>
  <c r="F13" i="30"/>
  <c r="C13" i="25"/>
  <c r="G13" i="25"/>
  <c r="F13" i="25"/>
  <c r="D13" i="25"/>
  <c r="J38" i="36"/>
  <c r="H33" i="36"/>
  <c r="I33" i="36"/>
  <c r="J30" i="36"/>
  <c r="F30" i="36"/>
  <c r="AB17" i="36"/>
  <c r="AC18" i="36"/>
  <c r="AD18" i="36"/>
  <c r="AE18" i="36"/>
  <c r="AE20" i="36" s="1"/>
  <c r="AB16" i="36"/>
  <c r="AB18" i="36" s="1"/>
  <c r="AA13" i="36"/>
  <c r="AC13" i="36"/>
  <c r="AC20" i="36" s="1"/>
  <c r="AD13" i="36"/>
  <c r="AD20" i="36" s="1"/>
  <c r="AE13" i="36"/>
  <c r="Z13" i="36"/>
  <c r="AB12" i="36"/>
  <c r="AB9" i="36"/>
  <c r="AF9" i="36" s="1"/>
  <c r="AB8" i="36"/>
  <c r="AB7" i="36"/>
  <c r="J18" i="36"/>
  <c r="K18" i="36"/>
  <c r="L18" i="36"/>
  <c r="M18" i="36"/>
  <c r="I13" i="36"/>
  <c r="L13" i="36"/>
  <c r="L20" i="36" s="1"/>
  <c r="M13" i="36"/>
  <c r="F7" i="36"/>
  <c r="G7" i="36" s="1"/>
  <c r="X39" i="36"/>
  <c r="Y39" i="36" s="1"/>
  <c r="T39" i="36"/>
  <c r="U39" i="36" s="1"/>
  <c r="F39" i="36"/>
  <c r="B39" i="36"/>
  <c r="C39" i="36" s="1"/>
  <c r="AA38" i="36"/>
  <c r="Z38" i="36"/>
  <c r="W38" i="36"/>
  <c r="V38" i="36"/>
  <c r="I38" i="36"/>
  <c r="H38" i="36"/>
  <c r="E38" i="36"/>
  <c r="D38" i="36"/>
  <c r="T37" i="36"/>
  <c r="U37" i="36" s="1"/>
  <c r="G37" i="36"/>
  <c r="C37" i="36"/>
  <c r="T36" i="36"/>
  <c r="U36" i="36" s="1"/>
  <c r="F36" i="36"/>
  <c r="G36" i="36" s="1"/>
  <c r="B36" i="36"/>
  <c r="C36" i="36" s="1"/>
  <c r="X35" i="36"/>
  <c r="Y35" i="36" s="1"/>
  <c r="T35" i="36"/>
  <c r="U35" i="36" s="1"/>
  <c r="F35" i="36"/>
  <c r="G35" i="36" s="1"/>
  <c r="B35" i="36"/>
  <c r="C35" i="36" s="1"/>
  <c r="X34" i="36"/>
  <c r="Y34" i="36" s="1"/>
  <c r="T34" i="36"/>
  <c r="U34" i="36" s="1"/>
  <c r="F34" i="36"/>
  <c r="G34" i="36" s="1"/>
  <c r="B34" i="36"/>
  <c r="C34" i="36" s="1"/>
  <c r="AA33" i="36"/>
  <c r="Z33" i="36"/>
  <c r="Z40" i="36" s="1"/>
  <c r="W33" i="36"/>
  <c r="V33" i="36"/>
  <c r="H40" i="36"/>
  <c r="E33" i="36"/>
  <c r="D33" i="36"/>
  <c r="X32" i="36"/>
  <c r="Y32" i="36" s="1"/>
  <c r="T32" i="36"/>
  <c r="U32" i="36" s="1"/>
  <c r="X31" i="36"/>
  <c r="Y31" i="36" s="1"/>
  <c r="T31" i="36"/>
  <c r="U31" i="36" s="1"/>
  <c r="F31" i="36"/>
  <c r="G31" i="36" s="1"/>
  <c r="B31" i="36"/>
  <c r="C31" i="36" s="1"/>
  <c r="T30" i="36"/>
  <c r="U30" i="36" s="1"/>
  <c r="C30" i="36"/>
  <c r="T29" i="36"/>
  <c r="U29" i="36" s="1"/>
  <c r="B29" i="36"/>
  <c r="C29" i="36" s="1"/>
  <c r="T28" i="36"/>
  <c r="U28" i="36" s="1"/>
  <c r="B28" i="36"/>
  <c r="C28" i="36" s="1"/>
  <c r="T27" i="36"/>
  <c r="F27" i="36"/>
  <c r="G27" i="36" s="1"/>
  <c r="B27" i="36"/>
  <c r="X19" i="36"/>
  <c r="Y19" i="36" s="1"/>
  <c r="T19" i="36"/>
  <c r="U19" i="36" s="1"/>
  <c r="F19" i="36"/>
  <c r="G19" i="36" s="1"/>
  <c r="B19" i="36"/>
  <c r="C19" i="36" s="1"/>
  <c r="AA18" i="36"/>
  <c r="Z18" i="36"/>
  <c r="W18" i="36"/>
  <c r="V18" i="36"/>
  <c r="I18" i="36"/>
  <c r="H18" i="36"/>
  <c r="G18" i="36"/>
  <c r="E18" i="36"/>
  <c r="D18" i="36"/>
  <c r="C18" i="36"/>
  <c r="Y17" i="36"/>
  <c r="T17" i="36"/>
  <c r="U17" i="36" s="1"/>
  <c r="Y16" i="36"/>
  <c r="T16" i="36"/>
  <c r="U16" i="36" s="1"/>
  <c r="F16" i="36"/>
  <c r="B16" i="36"/>
  <c r="X15" i="36"/>
  <c r="T15" i="36"/>
  <c r="U15" i="36" s="1"/>
  <c r="F15" i="36"/>
  <c r="B15" i="36"/>
  <c r="X14" i="36"/>
  <c r="Y14" i="36" s="1"/>
  <c r="T14" i="36"/>
  <c r="F14" i="36"/>
  <c r="F18" i="36" s="1"/>
  <c r="B14" i="36"/>
  <c r="W13" i="36"/>
  <c r="V13" i="36"/>
  <c r="H13" i="36"/>
  <c r="E13" i="36"/>
  <c r="D13" i="36"/>
  <c r="X12" i="36"/>
  <c r="Y12" i="36" s="1"/>
  <c r="T12" i="36"/>
  <c r="U12" i="36" s="1"/>
  <c r="G12" i="36"/>
  <c r="C12" i="36"/>
  <c r="X11" i="36"/>
  <c r="Y11" i="36" s="1"/>
  <c r="T11" i="36"/>
  <c r="U11" i="36" s="1"/>
  <c r="F11" i="36"/>
  <c r="G11" i="36" s="1"/>
  <c r="B11" i="36"/>
  <c r="T10" i="36"/>
  <c r="F10" i="36"/>
  <c r="G10" i="36" s="1"/>
  <c r="C10" i="36"/>
  <c r="Y9" i="36"/>
  <c r="T9" i="36"/>
  <c r="U9" i="36" s="1"/>
  <c r="F9" i="36"/>
  <c r="G9" i="36" s="1"/>
  <c r="B9" i="36"/>
  <c r="C9" i="36" s="1"/>
  <c r="X8" i="36"/>
  <c r="Y8" i="36" s="1"/>
  <c r="T8" i="36"/>
  <c r="U8" i="36" s="1"/>
  <c r="F8" i="36"/>
  <c r="G8" i="36" s="1"/>
  <c r="B8" i="36"/>
  <c r="C8" i="36" s="1"/>
  <c r="X7" i="36"/>
  <c r="Y7" i="36" s="1"/>
  <c r="T7" i="36"/>
  <c r="U7" i="36" s="1"/>
  <c r="B7" i="36"/>
  <c r="C7" i="36" s="1"/>
  <c r="K46" i="35"/>
  <c r="J46" i="35"/>
  <c r="J8" i="35"/>
  <c r="J26" i="35"/>
  <c r="N26" i="35" s="1"/>
  <c r="J7" i="35"/>
  <c r="N7" i="35" s="1"/>
  <c r="L43" i="35"/>
  <c r="N43" i="35" s="1"/>
  <c r="L35" i="35"/>
  <c r="L16" i="35"/>
  <c r="L14" i="35"/>
  <c r="L19" i="35"/>
  <c r="N19" i="35" s="1"/>
  <c r="L10" i="35"/>
  <c r="L46" i="35" s="1"/>
  <c r="I21" i="35"/>
  <c r="N6" i="35"/>
  <c r="N14" i="35"/>
  <c r="N25" i="35"/>
  <c r="N27" i="35"/>
  <c r="N35" i="35"/>
  <c r="N37" i="35"/>
  <c r="I46" i="35"/>
  <c r="N13" i="35"/>
  <c r="N33" i="35"/>
  <c r="N41" i="35"/>
  <c r="M21" i="35"/>
  <c r="M46" i="35" s="1"/>
  <c r="J21" i="35"/>
  <c r="C21" i="35"/>
  <c r="H21" i="35" s="1"/>
  <c r="N8" i="35"/>
  <c r="N12" i="35"/>
  <c r="N20" i="35"/>
  <c r="N24" i="35"/>
  <c r="N28" i="35"/>
  <c r="N29" i="35"/>
  <c r="N32" i="35"/>
  <c r="N36" i="35"/>
  <c r="N40" i="35"/>
  <c r="N44" i="35"/>
  <c r="N45" i="35"/>
  <c r="N42" i="35"/>
  <c r="N39" i="35"/>
  <c r="N38" i="35"/>
  <c r="N34" i="35"/>
  <c r="N31" i="35"/>
  <c r="N30" i="35"/>
  <c r="N23" i="35"/>
  <c r="N22" i="35"/>
  <c r="N18" i="35"/>
  <c r="N17" i="35"/>
  <c r="N15" i="35"/>
  <c r="N11" i="35"/>
  <c r="N10" i="35"/>
  <c r="H45" i="35"/>
  <c r="B45" i="35"/>
  <c r="H44" i="35"/>
  <c r="B44" i="35"/>
  <c r="H43" i="35"/>
  <c r="B43" i="35"/>
  <c r="F42" i="35"/>
  <c r="H42" i="35" s="1"/>
  <c r="B42" i="35"/>
  <c r="F41" i="35"/>
  <c r="H41" i="35" s="1"/>
  <c r="B41" i="35"/>
  <c r="H40" i="35"/>
  <c r="B40" i="35"/>
  <c r="H39" i="35"/>
  <c r="B39" i="35"/>
  <c r="H38" i="35"/>
  <c r="B38" i="35"/>
  <c r="H37" i="35"/>
  <c r="B37" i="35"/>
  <c r="H36" i="35"/>
  <c r="B36" i="35"/>
  <c r="H35" i="35"/>
  <c r="B35" i="35"/>
  <c r="H34" i="35"/>
  <c r="B34" i="35"/>
  <c r="H33" i="35"/>
  <c r="B33" i="35"/>
  <c r="H32" i="35"/>
  <c r="B32" i="35"/>
  <c r="H31" i="35"/>
  <c r="B31" i="35"/>
  <c r="H30" i="35"/>
  <c r="B30" i="35"/>
  <c r="E29" i="35"/>
  <c r="H29" i="35" s="1"/>
  <c r="B29" i="35"/>
  <c r="H28" i="35"/>
  <c r="B28" i="35"/>
  <c r="F27" i="35"/>
  <c r="H27" i="35" s="1"/>
  <c r="B27" i="35"/>
  <c r="H26" i="35"/>
  <c r="B26" i="35"/>
  <c r="H25" i="35"/>
  <c r="B25" i="35"/>
  <c r="H24" i="35"/>
  <c r="B24" i="35"/>
  <c r="H23" i="35"/>
  <c r="F23" i="35"/>
  <c r="F46" i="35" s="1"/>
  <c r="B23" i="35"/>
  <c r="H22" i="35"/>
  <c r="B22" i="35"/>
  <c r="G21" i="35"/>
  <c r="G46" i="35" s="1"/>
  <c r="D21" i="35"/>
  <c r="D46" i="35" s="1"/>
  <c r="B21" i="35"/>
  <c r="H20" i="35"/>
  <c r="B20" i="35"/>
  <c r="H19" i="35"/>
  <c r="B19" i="35"/>
  <c r="H18" i="35"/>
  <c r="B18" i="35"/>
  <c r="H17" i="35"/>
  <c r="B17" i="35"/>
  <c r="H16" i="35"/>
  <c r="B16" i="35"/>
  <c r="H15" i="35"/>
  <c r="B15" i="35"/>
  <c r="H14" i="35"/>
  <c r="B14" i="35"/>
  <c r="H13" i="35"/>
  <c r="B13" i="35"/>
  <c r="H12" i="35"/>
  <c r="B12" i="35"/>
  <c r="H11" i="35"/>
  <c r="B11" i="35"/>
  <c r="H10" i="35"/>
  <c r="B10" i="35"/>
  <c r="H9" i="35"/>
  <c r="B9" i="35"/>
  <c r="H8" i="35"/>
  <c r="B8" i="35"/>
  <c r="H7" i="35"/>
  <c r="B7" i="35"/>
  <c r="H6" i="35"/>
  <c r="B6" i="35"/>
  <c r="AF12" i="36" l="1"/>
  <c r="N30" i="36"/>
  <c r="AA40" i="36"/>
  <c r="AF7" i="36"/>
  <c r="AB38" i="36"/>
  <c r="E46" i="35"/>
  <c r="N21" i="35"/>
  <c r="V20" i="36"/>
  <c r="H46" i="35"/>
  <c r="W20" i="36"/>
  <c r="C38" i="36"/>
  <c r="Z20" i="36"/>
  <c r="AF17" i="36"/>
  <c r="AD40" i="36"/>
  <c r="AF8" i="36"/>
  <c r="X29" i="37"/>
  <c r="X46" i="37"/>
  <c r="M46" i="37"/>
  <c r="Y10" i="36"/>
  <c r="Y13" i="36" s="1"/>
  <c r="Y38" i="36"/>
  <c r="E41" i="22"/>
  <c r="E40" i="22" s="1"/>
  <c r="U38" i="36"/>
  <c r="N10" i="36"/>
  <c r="I20" i="36"/>
  <c r="H20" i="36"/>
  <c r="M20" i="36"/>
  <c r="B33" i="36"/>
  <c r="G38" i="36"/>
  <c r="D20" i="36"/>
  <c r="I40" i="36"/>
  <c r="E20" i="36"/>
  <c r="T13" i="36"/>
  <c r="T18" i="36"/>
  <c r="B13" i="36"/>
  <c r="B18" i="36"/>
  <c r="E40" i="36"/>
  <c r="W40" i="36"/>
  <c r="AA20" i="36"/>
  <c r="X18" i="36"/>
  <c r="AF18" i="36" s="1"/>
  <c r="T33" i="36"/>
  <c r="D40" i="36"/>
  <c r="V40" i="36"/>
  <c r="B38" i="36"/>
  <c r="G13" i="36"/>
  <c r="G20" i="36" s="1"/>
  <c r="F38" i="36"/>
  <c r="T38" i="36"/>
  <c r="X38" i="36"/>
  <c r="U10" i="36"/>
  <c r="U13" i="36" s="1"/>
  <c r="C11" i="36"/>
  <c r="C13" i="36" s="1"/>
  <c r="C20" i="36" s="1"/>
  <c r="U14" i="36"/>
  <c r="U18" i="36" s="1"/>
  <c r="Y15" i="36"/>
  <c r="Y18" i="36" s="1"/>
  <c r="C27" i="36"/>
  <c r="C33" i="36" s="1"/>
  <c r="C40" i="36" s="1"/>
  <c r="U27" i="36"/>
  <c r="U33" i="36" s="1"/>
  <c r="F13" i="36"/>
  <c r="F20" i="36" s="1"/>
  <c r="X13" i="36"/>
  <c r="B46" i="35"/>
  <c r="N16" i="35"/>
  <c r="N9" i="35"/>
  <c r="N46" i="35" s="1"/>
  <c r="C46" i="35"/>
  <c r="P29" i="34"/>
  <c r="Y20" i="36" l="1"/>
  <c r="U40" i="36"/>
  <c r="U20" i="36"/>
  <c r="B40" i="36"/>
  <c r="T20" i="36"/>
  <c r="X20" i="36"/>
  <c r="T40" i="36"/>
  <c r="B20" i="36"/>
  <c r="J2" i="34"/>
  <c r="K2" i="34" s="1"/>
  <c r="C6" i="34"/>
  <c r="E6" i="34" s="1"/>
  <c r="H6" i="34"/>
  <c r="M6" i="34" s="1"/>
  <c r="R6" i="34"/>
  <c r="C7" i="34"/>
  <c r="E7" i="34" s="1"/>
  <c r="G7" i="34"/>
  <c r="H7" i="34"/>
  <c r="M7" i="34" s="1"/>
  <c r="R7" i="34"/>
  <c r="C8" i="34"/>
  <c r="E8" i="34" s="1"/>
  <c r="G8" i="34"/>
  <c r="H8" i="34"/>
  <c r="R8" i="34"/>
  <c r="C9" i="34"/>
  <c r="E9" i="34" s="1"/>
  <c r="H9" i="34"/>
  <c r="M9" i="34" s="1"/>
  <c r="R9" i="34"/>
  <c r="C10" i="34"/>
  <c r="E10" i="34" s="1"/>
  <c r="G10" i="34"/>
  <c r="H10" i="34"/>
  <c r="M10" i="34" s="1"/>
  <c r="R10" i="34"/>
  <c r="C11" i="34"/>
  <c r="E11" i="34" s="1"/>
  <c r="G11" i="34"/>
  <c r="R11" i="34"/>
  <c r="C12" i="34"/>
  <c r="E12" i="34" s="1"/>
  <c r="G12" i="34"/>
  <c r="H12" i="34"/>
  <c r="I12" i="34"/>
  <c r="R12" i="34"/>
  <c r="C13" i="34"/>
  <c r="E13" i="34" s="1"/>
  <c r="G13" i="34"/>
  <c r="H13" i="34"/>
  <c r="M13" i="34" s="1"/>
  <c r="R13" i="34"/>
  <c r="C14" i="34"/>
  <c r="E14" i="34"/>
  <c r="G14" i="34"/>
  <c r="H14" i="34"/>
  <c r="M14" i="34" s="1"/>
  <c r="R14" i="34"/>
  <c r="E15" i="34"/>
  <c r="G15" i="34"/>
  <c r="R15" i="34"/>
  <c r="C16" i="34"/>
  <c r="E16" i="34"/>
  <c r="H16" i="34"/>
  <c r="M16" i="34" s="1"/>
  <c r="R16" i="34"/>
  <c r="C17" i="34"/>
  <c r="E17" i="34" s="1"/>
  <c r="G17" i="34"/>
  <c r="H17" i="34"/>
  <c r="M17" i="34" s="1"/>
  <c r="R17" i="34"/>
  <c r="E18" i="34"/>
  <c r="G18" i="34"/>
  <c r="R18" i="34"/>
  <c r="X18" i="34" s="1"/>
  <c r="C19" i="34"/>
  <c r="E19" i="34" s="1"/>
  <c r="G19" i="34"/>
  <c r="H19" i="34"/>
  <c r="M19" i="34" s="1"/>
  <c r="R19" i="34"/>
  <c r="C20" i="34"/>
  <c r="E20" i="34" s="1"/>
  <c r="G20" i="34"/>
  <c r="H20" i="34"/>
  <c r="M20" i="34" s="1"/>
  <c r="R20" i="34"/>
  <c r="C21" i="34"/>
  <c r="E21" i="34" s="1"/>
  <c r="G21" i="34"/>
  <c r="H21" i="34"/>
  <c r="I21" i="34"/>
  <c r="J21" i="34"/>
  <c r="J46" i="34" s="1"/>
  <c r="R21" i="34"/>
  <c r="E22" i="34"/>
  <c r="G22" i="34"/>
  <c r="R22" i="34"/>
  <c r="C23" i="34"/>
  <c r="E23" i="34" s="1"/>
  <c r="G23" i="34"/>
  <c r="H23" i="34"/>
  <c r="M23" i="34" s="1"/>
  <c r="I23" i="34"/>
  <c r="R23" i="34"/>
  <c r="E24" i="34"/>
  <c r="G24" i="34"/>
  <c r="H24" i="34"/>
  <c r="I24" i="34"/>
  <c r="R24" i="34"/>
  <c r="E25" i="34"/>
  <c r="G25" i="34"/>
  <c r="R25" i="34"/>
  <c r="C26" i="34"/>
  <c r="E26" i="34" s="1"/>
  <c r="G26" i="34"/>
  <c r="H26" i="34"/>
  <c r="I26" i="34"/>
  <c r="R26" i="34"/>
  <c r="C27" i="34"/>
  <c r="E27" i="34" s="1"/>
  <c r="G27" i="34"/>
  <c r="H27" i="34"/>
  <c r="M27" i="34" s="1"/>
  <c r="R27" i="34"/>
  <c r="E28" i="34"/>
  <c r="G28" i="34"/>
  <c r="R28" i="34"/>
  <c r="C29" i="34"/>
  <c r="E29" i="34" s="1"/>
  <c r="G29" i="34"/>
  <c r="H29" i="34"/>
  <c r="I29" i="34"/>
  <c r="R29" i="34"/>
  <c r="C30" i="34"/>
  <c r="E30" i="34" s="1"/>
  <c r="G30" i="34"/>
  <c r="R30" i="34"/>
  <c r="C31" i="34"/>
  <c r="E31" i="34" s="1"/>
  <c r="G31" i="34"/>
  <c r="H31" i="34"/>
  <c r="I31" i="34"/>
  <c r="R31" i="34"/>
  <c r="C32" i="34"/>
  <c r="E32" i="34" s="1"/>
  <c r="G32" i="34"/>
  <c r="H32" i="34"/>
  <c r="I32" i="34"/>
  <c r="R32" i="34"/>
  <c r="C33" i="34"/>
  <c r="E33" i="34" s="1"/>
  <c r="G33" i="34"/>
  <c r="H33" i="34"/>
  <c r="M33" i="34" s="1"/>
  <c r="R33" i="34"/>
  <c r="C34" i="34"/>
  <c r="E34" i="34" s="1"/>
  <c r="G34" i="34"/>
  <c r="H34" i="34"/>
  <c r="I34" i="34"/>
  <c r="R34" i="34"/>
  <c r="C35" i="34"/>
  <c r="E35" i="34" s="1"/>
  <c r="G35" i="34"/>
  <c r="H35" i="34"/>
  <c r="M35" i="34" s="1"/>
  <c r="R35" i="34"/>
  <c r="E36" i="34"/>
  <c r="G36" i="34"/>
  <c r="R36" i="34"/>
  <c r="C37" i="34"/>
  <c r="E37" i="34" s="1"/>
  <c r="G37" i="34"/>
  <c r="H37" i="34"/>
  <c r="M37" i="34" s="1"/>
  <c r="R37" i="34"/>
  <c r="C38" i="34"/>
  <c r="E38" i="34" s="1"/>
  <c r="G38" i="34"/>
  <c r="H38" i="34"/>
  <c r="M38" i="34" s="1"/>
  <c r="R38" i="34"/>
  <c r="C39" i="34"/>
  <c r="E39" i="34" s="1"/>
  <c r="G39" i="34"/>
  <c r="H39" i="34"/>
  <c r="M39" i="34" s="1"/>
  <c r="R39" i="34"/>
  <c r="C40" i="34"/>
  <c r="E40" i="34" s="1"/>
  <c r="H40" i="34"/>
  <c r="M40" i="34" s="1"/>
  <c r="R40" i="34"/>
  <c r="C41" i="34"/>
  <c r="E41" i="34" s="1"/>
  <c r="G41" i="34"/>
  <c r="H41" i="34"/>
  <c r="I41" i="34"/>
  <c r="R41" i="34"/>
  <c r="C42" i="34"/>
  <c r="E42" i="34" s="1"/>
  <c r="G42" i="34"/>
  <c r="H42" i="34"/>
  <c r="M42" i="34" s="1"/>
  <c r="I42" i="34"/>
  <c r="R42" i="34"/>
  <c r="C43" i="34"/>
  <c r="E43" i="34" s="1"/>
  <c r="H43" i="34"/>
  <c r="M43" i="34" s="1"/>
  <c r="R43" i="34"/>
  <c r="C44" i="34"/>
  <c r="E44" i="34" s="1"/>
  <c r="R44" i="34"/>
  <c r="E45" i="34"/>
  <c r="R45" i="34"/>
  <c r="B46" i="34"/>
  <c r="D46" i="34"/>
  <c r="F46" i="34"/>
  <c r="K46" i="34"/>
  <c r="L46" i="34"/>
  <c r="N46" i="34"/>
  <c r="O46" i="34"/>
  <c r="P46" i="34"/>
  <c r="Q46" i="34"/>
  <c r="S46" i="34"/>
  <c r="T46" i="34"/>
  <c r="U46" i="34"/>
  <c r="V46" i="34"/>
  <c r="W46" i="34"/>
  <c r="F14" i="4"/>
  <c r="F15" i="4"/>
  <c r="I15" i="4" s="1"/>
  <c r="G18" i="3"/>
  <c r="G17" i="3"/>
  <c r="J17" i="3" s="1"/>
  <c r="D22" i="3"/>
  <c r="E22" i="3"/>
  <c r="F22" i="3"/>
  <c r="H22" i="3"/>
  <c r="I22" i="3"/>
  <c r="G19" i="3"/>
  <c r="G16" i="3"/>
  <c r="L48" i="1"/>
  <c r="C26" i="10" s="1"/>
  <c r="C25" i="10" s="1"/>
  <c r="L49" i="1"/>
  <c r="L42" i="1"/>
  <c r="C22" i="10" s="1"/>
  <c r="C21" i="10" s="1"/>
  <c r="L23" i="2"/>
  <c r="L22" i="2"/>
  <c r="B8" i="2"/>
  <c r="B4" i="2" s="1"/>
  <c r="C8" i="2"/>
  <c r="C4" i="2" s="1"/>
  <c r="C24" i="2" s="1"/>
  <c r="K6" i="1"/>
  <c r="B5" i="9" s="1"/>
  <c r="B4" i="9" s="1"/>
  <c r="F5" i="1"/>
  <c r="J7" i="36" s="1"/>
  <c r="K7" i="36" s="1"/>
  <c r="C40" i="1"/>
  <c r="C46" i="1"/>
  <c r="B40" i="1"/>
  <c r="B39" i="1" s="1"/>
  <c r="G51" i="22"/>
  <c r="C165" i="30"/>
  <c r="C158" i="30"/>
  <c r="C130" i="30"/>
  <c r="C110" i="30"/>
  <c r="C97" i="30"/>
  <c r="C92" i="30"/>
  <c r="C65" i="30"/>
  <c r="C93" i="30" s="1"/>
  <c r="C51" i="30"/>
  <c r="C26" i="30"/>
  <c r="C18" i="30"/>
  <c r="C30" i="30" s="1"/>
  <c r="I23" i="4"/>
  <c r="J23" i="4"/>
  <c r="K23" i="4"/>
  <c r="D5" i="24"/>
  <c r="D6" i="24" s="1"/>
  <c r="C16" i="4"/>
  <c r="F8" i="2"/>
  <c r="E8" i="2"/>
  <c r="J9" i="32"/>
  <c r="K17" i="3"/>
  <c r="L17" i="3"/>
  <c r="G97" i="30"/>
  <c r="F97" i="30"/>
  <c r="E97" i="30"/>
  <c r="D97" i="30"/>
  <c r="H95" i="30"/>
  <c r="H96" i="30"/>
  <c r="H94" i="30"/>
  <c r="G8" i="22"/>
  <c r="H9" i="4"/>
  <c r="K10" i="26"/>
  <c r="J10" i="26"/>
  <c r="I10" i="26"/>
  <c r="E9" i="31"/>
  <c r="I13" i="32"/>
  <c r="H13" i="32"/>
  <c r="G13" i="32"/>
  <c r="F13" i="32"/>
  <c r="E13" i="32"/>
  <c r="D13" i="32"/>
  <c r="C13" i="32"/>
  <c r="B13" i="32"/>
  <c r="J12" i="32"/>
  <c r="J11" i="32"/>
  <c r="J10" i="32"/>
  <c r="J8" i="32"/>
  <c r="J7" i="32"/>
  <c r="J6" i="32"/>
  <c r="F9" i="31"/>
  <c r="F8" i="22"/>
  <c r="F24" i="4"/>
  <c r="G24" i="4"/>
  <c r="H24" i="4"/>
  <c r="K22" i="4"/>
  <c r="J22" i="4"/>
  <c r="I22" i="4"/>
  <c r="I11" i="26"/>
  <c r="J11" i="26"/>
  <c r="K11" i="26"/>
  <c r="H12" i="25"/>
  <c r="E12" i="25"/>
  <c r="H5" i="25"/>
  <c r="E5" i="25"/>
  <c r="H18" i="26"/>
  <c r="G18" i="26"/>
  <c r="F18" i="26"/>
  <c r="E18" i="26"/>
  <c r="D18" i="26"/>
  <c r="C18" i="26"/>
  <c r="I4" i="24"/>
  <c r="D158" i="30"/>
  <c r="G26" i="30"/>
  <c r="F26" i="30"/>
  <c r="E26" i="30"/>
  <c r="H26" i="30" s="1"/>
  <c r="D26" i="30"/>
  <c r="C65" i="22"/>
  <c r="M65" i="22" s="1"/>
  <c r="D65" i="22"/>
  <c r="E65" i="22"/>
  <c r="F65" i="22"/>
  <c r="G65" i="22"/>
  <c r="H65" i="22"/>
  <c r="I65" i="22"/>
  <c r="J65" i="22"/>
  <c r="K65" i="22"/>
  <c r="L65" i="22"/>
  <c r="B65" i="22"/>
  <c r="E130" i="30"/>
  <c r="H130" i="30"/>
  <c r="F130" i="30"/>
  <c r="F159" i="30" s="1"/>
  <c r="G130" i="30"/>
  <c r="D130" i="30"/>
  <c r="D51" i="30"/>
  <c r="M48" i="22"/>
  <c r="M47" i="22"/>
  <c r="L46" i="22"/>
  <c r="K46" i="22"/>
  <c r="J46" i="22"/>
  <c r="I46" i="22"/>
  <c r="H46" i="22"/>
  <c r="G46" i="22"/>
  <c r="F46" i="22"/>
  <c r="E46" i="22"/>
  <c r="D46" i="22"/>
  <c r="C46" i="22"/>
  <c r="B46" i="22"/>
  <c r="D6" i="25"/>
  <c r="F6" i="25"/>
  <c r="G6" i="25"/>
  <c r="C6" i="25"/>
  <c r="D9" i="4"/>
  <c r="J9" i="4"/>
  <c r="F9" i="4"/>
  <c r="I9" i="4"/>
  <c r="G9" i="4"/>
  <c r="C9" i="4"/>
  <c r="I11" i="9"/>
  <c r="I15" i="9"/>
  <c r="H14" i="9"/>
  <c r="G14" i="9"/>
  <c r="I14" i="9" s="1"/>
  <c r="K47" i="1"/>
  <c r="B26" i="9" s="1"/>
  <c r="D26" i="9" s="1"/>
  <c r="L47" i="1"/>
  <c r="C26" i="9" s="1"/>
  <c r="C25" i="9" s="1"/>
  <c r="K22" i="2"/>
  <c r="G16" i="10"/>
  <c r="I16" i="10" s="1"/>
  <c r="G15" i="10"/>
  <c r="I15" i="10" s="1"/>
  <c r="H16" i="10"/>
  <c r="H15" i="10"/>
  <c r="J22" i="2"/>
  <c r="I21" i="2"/>
  <c r="H21" i="2"/>
  <c r="J21" i="2" s="1"/>
  <c r="G22" i="2"/>
  <c r="F21" i="2"/>
  <c r="L21" i="2" s="1"/>
  <c r="E21" i="2"/>
  <c r="G21" i="2" s="1"/>
  <c r="D22" i="2"/>
  <c r="C21" i="2"/>
  <c r="B21" i="2"/>
  <c r="D21" i="2" s="1"/>
  <c r="C16" i="2"/>
  <c r="K10" i="2"/>
  <c r="K8" i="2" s="1"/>
  <c r="M10" i="2"/>
  <c r="J42" i="1"/>
  <c r="J44" i="1"/>
  <c r="J45" i="1"/>
  <c r="J47" i="1"/>
  <c r="J48" i="1"/>
  <c r="G42" i="1"/>
  <c r="G44" i="1"/>
  <c r="G45" i="1"/>
  <c r="G47" i="1"/>
  <c r="G48" i="1"/>
  <c r="I46" i="1"/>
  <c r="L46" i="1" s="1"/>
  <c r="H46" i="1"/>
  <c r="J46" i="1" s="1"/>
  <c r="F46" i="1"/>
  <c r="E46" i="1"/>
  <c r="G46" i="1" s="1"/>
  <c r="D42" i="1"/>
  <c r="D44" i="1"/>
  <c r="D45" i="1"/>
  <c r="D47" i="1"/>
  <c r="D48" i="1"/>
  <c r="B46" i="1"/>
  <c r="C19" i="25"/>
  <c r="D19" i="25"/>
  <c r="E19" i="25"/>
  <c r="F19" i="25"/>
  <c r="G19" i="25"/>
  <c r="H19" i="25"/>
  <c r="E110" i="30"/>
  <c r="D165" i="30"/>
  <c r="D110" i="30"/>
  <c r="F110" i="30"/>
  <c r="F166" i="30" s="1"/>
  <c r="G110" i="30"/>
  <c r="G166" i="30" s="1"/>
  <c r="D92" i="30"/>
  <c r="D65" i="30"/>
  <c r="D93" i="30"/>
  <c r="D18" i="30"/>
  <c r="D30" i="30" s="1"/>
  <c r="G18" i="30"/>
  <c r="F18" i="30"/>
  <c r="H18" i="30"/>
  <c r="D12" i="30"/>
  <c r="E12" i="30"/>
  <c r="E30" i="30" s="1"/>
  <c r="F12" i="30"/>
  <c r="G12" i="30"/>
  <c r="G30" i="30" s="1"/>
  <c r="G102" i="30" s="1"/>
  <c r="C12" i="30"/>
  <c r="D16" i="4"/>
  <c r="E16" i="4"/>
  <c r="G16" i="4"/>
  <c r="H16" i="4"/>
  <c r="H16" i="22"/>
  <c r="H19" i="22"/>
  <c r="H22" i="22"/>
  <c r="H30" i="22"/>
  <c r="H34" i="22"/>
  <c r="H43" i="22"/>
  <c r="H39" i="22" s="1"/>
  <c r="H51" i="22"/>
  <c r="H58" i="22"/>
  <c r="H5" i="22"/>
  <c r="H8" i="22"/>
  <c r="I30" i="3"/>
  <c r="H30" i="3"/>
  <c r="G30" i="3"/>
  <c r="F30" i="3"/>
  <c r="L30" i="3" s="1"/>
  <c r="E30" i="3"/>
  <c r="K30" i="3" s="1"/>
  <c r="D30" i="3"/>
  <c r="J30" i="3" s="1"/>
  <c r="L29" i="3"/>
  <c r="K29" i="3"/>
  <c r="J29" i="3"/>
  <c r="L28" i="3"/>
  <c r="K28" i="3"/>
  <c r="J28" i="3"/>
  <c r="L22" i="3"/>
  <c r="L18" i="3"/>
  <c r="K18" i="3"/>
  <c r="J18" i="3"/>
  <c r="L16" i="3"/>
  <c r="K16" i="3"/>
  <c r="J16" i="3"/>
  <c r="G10" i="3"/>
  <c r="H10" i="3"/>
  <c r="I10" i="3"/>
  <c r="C51" i="22"/>
  <c r="I51" i="22"/>
  <c r="K51" i="22"/>
  <c r="L51" i="22"/>
  <c r="B51" i="22"/>
  <c r="F5" i="24"/>
  <c r="G165" i="30"/>
  <c r="F165" i="30"/>
  <c r="E165" i="30"/>
  <c r="H164" i="30"/>
  <c r="H163" i="30"/>
  <c r="H162" i="30"/>
  <c r="H161" i="30"/>
  <c r="H160" i="30"/>
  <c r="G158" i="30"/>
  <c r="F158" i="30"/>
  <c r="E158" i="30"/>
  <c r="H157" i="30"/>
  <c r="H156" i="30"/>
  <c r="H155" i="30"/>
  <c r="H154" i="30"/>
  <c r="H153" i="30"/>
  <c r="H152" i="30"/>
  <c r="H151" i="30"/>
  <c r="H150" i="30"/>
  <c r="H149" i="30"/>
  <c r="H148" i="30"/>
  <c r="H147" i="30"/>
  <c r="H146" i="30"/>
  <c r="H145" i="30"/>
  <c r="H144" i="30"/>
  <c r="H143" i="30"/>
  <c r="H142" i="30"/>
  <c r="H141" i="30"/>
  <c r="H140" i="30"/>
  <c r="H139" i="30"/>
  <c r="H138" i="30"/>
  <c r="H137" i="30"/>
  <c r="H136" i="30"/>
  <c r="H135" i="30"/>
  <c r="H134" i="30"/>
  <c r="H133" i="30"/>
  <c r="H132" i="30"/>
  <c r="H131" i="30"/>
  <c r="H129" i="30"/>
  <c r="H128" i="30"/>
  <c r="H127" i="30"/>
  <c r="H126" i="30"/>
  <c r="H125" i="30"/>
  <c r="H124" i="30"/>
  <c r="H123" i="30"/>
  <c r="H122" i="30"/>
  <c r="H121" i="30"/>
  <c r="H120" i="30"/>
  <c r="H119" i="30"/>
  <c r="H118" i="30"/>
  <c r="H117" i="30"/>
  <c r="H116" i="30"/>
  <c r="H115" i="30"/>
  <c r="H114" i="30"/>
  <c r="H113" i="30"/>
  <c r="H112" i="30"/>
  <c r="H111" i="30"/>
  <c r="H109" i="30"/>
  <c r="H108" i="30"/>
  <c r="H107" i="30"/>
  <c r="H106" i="30"/>
  <c r="H105" i="30"/>
  <c r="H104" i="30"/>
  <c r="H103" i="30"/>
  <c r="H101" i="30"/>
  <c r="H100" i="30"/>
  <c r="H99" i="30"/>
  <c r="H98" i="30"/>
  <c r="G92" i="30"/>
  <c r="G93" i="30" s="1"/>
  <c r="F92" i="30"/>
  <c r="E92" i="30"/>
  <c r="H91" i="30"/>
  <c r="H90" i="30"/>
  <c r="H89" i="30"/>
  <c r="H88" i="30"/>
  <c r="H87" i="30"/>
  <c r="H86" i="30"/>
  <c r="H85" i="30"/>
  <c r="H84" i="30"/>
  <c r="H83" i="30"/>
  <c r="H82" i="30"/>
  <c r="H81" i="30"/>
  <c r="H80" i="30"/>
  <c r="H79" i="30"/>
  <c r="H78" i="30"/>
  <c r="H77" i="30"/>
  <c r="H76" i="30"/>
  <c r="H75" i="30"/>
  <c r="H74" i="30"/>
  <c r="H73" i="30"/>
  <c r="H72" i="30"/>
  <c r="H71" i="30"/>
  <c r="H70" i="30"/>
  <c r="H69" i="30"/>
  <c r="H68" i="30"/>
  <c r="H67" i="30"/>
  <c r="H66" i="30"/>
  <c r="G65" i="30"/>
  <c r="F65" i="30"/>
  <c r="F93" i="30" s="1"/>
  <c r="E65" i="30"/>
  <c r="E93" i="30" s="1"/>
  <c r="H64" i="30"/>
  <c r="H63" i="30"/>
  <c r="H62" i="30"/>
  <c r="H61" i="30"/>
  <c r="H60" i="30"/>
  <c r="H59" i="30"/>
  <c r="H58" i="30"/>
  <c r="H57" i="30"/>
  <c r="H56" i="30"/>
  <c r="H55" i="30"/>
  <c r="H54" i="30"/>
  <c r="H53" i="30"/>
  <c r="H52" i="30"/>
  <c r="G51" i="30"/>
  <c r="F51" i="30"/>
  <c r="E51" i="30"/>
  <c r="H51" i="30" s="1"/>
  <c r="H50" i="30"/>
  <c r="H49" i="30"/>
  <c r="H48" i="30"/>
  <c r="H47" i="30"/>
  <c r="H46" i="30"/>
  <c r="H45" i="30"/>
  <c r="H44" i="30"/>
  <c r="H43" i="30"/>
  <c r="H42" i="30"/>
  <c r="H41" i="30"/>
  <c r="H40" i="30"/>
  <c r="H39" i="30"/>
  <c r="H38" i="30"/>
  <c r="H37" i="30"/>
  <c r="H36" i="30"/>
  <c r="H35" i="30"/>
  <c r="H34" i="30"/>
  <c r="H33" i="30"/>
  <c r="H32" i="30"/>
  <c r="H31" i="30"/>
  <c r="H29" i="30"/>
  <c r="H28" i="30"/>
  <c r="H27" i="30"/>
  <c r="H25" i="30"/>
  <c r="H24" i="30"/>
  <c r="H23" i="30"/>
  <c r="H22" i="30"/>
  <c r="H21" i="30"/>
  <c r="H20" i="30"/>
  <c r="H19" i="30"/>
  <c r="H17" i="30"/>
  <c r="H16" i="30"/>
  <c r="H15" i="30"/>
  <c r="H14" i="30"/>
  <c r="H13" i="30"/>
  <c r="H11" i="30"/>
  <c r="H10" i="30"/>
  <c r="H9" i="30"/>
  <c r="G21" i="27"/>
  <c r="G22" i="27" s="1"/>
  <c r="G27" i="27" s="1"/>
  <c r="G18" i="27"/>
  <c r="G14" i="27"/>
  <c r="G11" i="27"/>
  <c r="D51" i="22"/>
  <c r="E51" i="22"/>
  <c r="E4" i="25"/>
  <c r="E6" i="25" s="1"/>
  <c r="H12" i="26"/>
  <c r="G12" i="26"/>
  <c r="J12" i="26"/>
  <c r="F12" i="26"/>
  <c r="E12" i="26"/>
  <c r="D12" i="26"/>
  <c r="C12" i="26"/>
  <c r="H27" i="25"/>
  <c r="G27" i="25"/>
  <c r="F27" i="25"/>
  <c r="E27" i="25"/>
  <c r="D27" i="25"/>
  <c r="C27" i="25"/>
  <c r="H11" i="25"/>
  <c r="E11" i="25"/>
  <c r="H4" i="25"/>
  <c r="H6" i="25" s="1"/>
  <c r="H6" i="24"/>
  <c r="G6" i="24"/>
  <c r="E6" i="24"/>
  <c r="I5" i="24"/>
  <c r="I6" i="24" s="1"/>
  <c r="F4" i="24"/>
  <c r="M69" i="22"/>
  <c r="M64" i="22"/>
  <c r="M63" i="22"/>
  <c r="M62" i="22"/>
  <c r="M61" i="22"/>
  <c r="M60" i="22"/>
  <c r="M59" i="22"/>
  <c r="L58" i="22"/>
  <c r="K58" i="22"/>
  <c r="J58" i="22"/>
  <c r="I58" i="22"/>
  <c r="G58" i="22"/>
  <c r="E58" i="22"/>
  <c r="E68" i="22" s="1"/>
  <c r="D58" i="22"/>
  <c r="D68" i="22" s="1"/>
  <c r="C58" i="22"/>
  <c r="B58" i="22"/>
  <c r="M57" i="22"/>
  <c r="M56" i="22"/>
  <c r="M53" i="22"/>
  <c r="J51" i="22"/>
  <c r="F51" i="22"/>
  <c r="M45" i="22"/>
  <c r="M44" i="22"/>
  <c r="L43" i="22"/>
  <c r="L39" i="22" s="1"/>
  <c r="K43" i="22"/>
  <c r="K39" i="22" s="1"/>
  <c r="J43" i="22"/>
  <c r="J39" i="22" s="1"/>
  <c r="I43" i="22"/>
  <c r="I39" i="22" s="1"/>
  <c r="G43" i="22"/>
  <c r="G39" i="22" s="1"/>
  <c r="F43" i="22"/>
  <c r="E43" i="22"/>
  <c r="E39" i="22" s="1"/>
  <c r="D43" i="22"/>
  <c r="D39" i="22" s="1"/>
  <c r="C43" i="22"/>
  <c r="C39" i="22" s="1"/>
  <c r="B43" i="22"/>
  <c r="B39" i="22" s="1"/>
  <c r="M42" i="22"/>
  <c r="M38" i="22"/>
  <c r="M36" i="22"/>
  <c r="M35" i="22"/>
  <c r="L34" i="22"/>
  <c r="K34" i="22"/>
  <c r="J34" i="22"/>
  <c r="I34" i="22"/>
  <c r="G34" i="22"/>
  <c r="F34" i="22"/>
  <c r="E34" i="22"/>
  <c r="D34" i="22"/>
  <c r="C34" i="22"/>
  <c r="B34" i="22"/>
  <c r="M33" i="22"/>
  <c r="M32" i="22"/>
  <c r="M31" i="22"/>
  <c r="L30" i="22"/>
  <c r="K30" i="22"/>
  <c r="J30" i="22"/>
  <c r="I30" i="22"/>
  <c r="G30" i="22"/>
  <c r="F30" i="22"/>
  <c r="E30" i="22"/>
  <c r="D30" i="22"/>
  <c r="C30" i="22"/>
  <c r="B30" i="22"/>
  <c r="M29" i="22"/>
  <c r="M28" i="22"/>
  <c r="M27" i="22"/>
  <c r="M26" i="22"/>
  <c r="M25" i="22"/>
  <c r="M24" i="22"/>
  <c r="M23" i="22"/>
  <c r="L22" i="22"/>
  <c r="K22" i="22"/>
  <c r="J22" i="22"/>
  <c r="I22" i="22"/>
  <c r="G22" i="22"/>
  <c r="F22" i="22"/>
  <c r="E22" i="22"/>
  <c r="D22" i="22"/>
  <c r="C22" i="22"/>
  <c r="B22" i="22"/>
  <c r="M21" i="22"/>
  <c r="M20" i="22"/>
  <c r="L19" i="22"/>
  <c r="K19" i="22"/>
  <c r="J19" i="22"/>
  <c r="I19" i="22"/>
  <c r="G19" i="22"/>
  <c r="F19" i="22"/>
  <c r="E19" i="22"/>
  <c r="D19" i="22"/>
  <c r="C19" i="22"/>
  <c r="B19" i="22"/>
  <c r="M18" i="22"/>
  <c r="M17" i="22"/>
  <c r="L16" i="22"/>
  <c r="K16" i="22"/>
  <c r="J16" i="22"/>
  <c r="I16" i="22"/>
  <c r="G16" i="22"/>
  <c r="F16" i="22"/>
  <c r="E16" i="22"/>
  <c r="D16" i="22"/>
  <c r="C16" i="22"/>
  <c r="B16" i="22"/>
  <c r="M15" i="22"/>
  <c r="M14" i="22"/>
  <c r="M13" i="22"/>
  <c r="M12" i="22"/>
  <c r="C8" i="22"/>
  <c r="M10" i="22"/>
  <c r="M9" i="22"/>
  <c r="L8" i="22"/>
  <c r="K8" i="22"/>
  <c r="J8" i="22"/>
  <c r="I8" i="22"/>
  <c r="E8" i="22"/>
  <c r="D8" i="22"/>
  <c r="B8" i="22"/>
  <c r="M7" i="22"/>
  <c r="M6" i="22"/>
  <c r="M5" i="22" s="1"/>
  <c r="L5" i="22"/>
  <c r="K5" i="22"/>
  <c r="J5" i="22"/>
  <c r="I5" i="22"/>
  <c r="G5" i="22"/>
  <c r="F5" i="22"/>
  <c r="E5" i="22"/>
  <c r="D5" i="22"/>
  <c r="C5" i="22"/>
  <c r="B5" i="22"/>
  <c r="M11" i="22"/>
  <c r="M41" i="22"/>
  <c r="M55" i="22"/>
  <c r="F58" i="22"/>
  <c r="J7" i="4"/>
  <c r="I7" i="4"/>
  <c r="K15" i="4"/>
  <c r="J15" i="4"/>
  <c r="K14" i="4"/>
  <c r="J14" i="4"/>
  <c r="K21" i="4"/>
  <c r="J21" i="4"/>
  <c r="I21" i="4"/>
  <c r="J9" i="3"/>
  <c r="L9" i="3"/>
  <c r="K9" i="3"/>
  <c r="L8" i="3"/>
  <c r="K8" i="3"/>
  <c r="J8" i="3"/>
  <c r="I26" i="10"/>
  <c r="I24" i="10"/>
  <c r="I23" i="10"/>
  <c r="I22" i="10"/>
  <c r="I21" i="10"/>
  <c r="I20" i="10"/>
  <c r="I19" i="10"/>
  <c r="I18" i="10"/>
  <c r="I17" i="10"/>
  <c r="I14" i="10"/>
  <c r="I13" i="10"/>
  <c r="I12" i="10"/>
  <c r="I11" i="10"/>
  <c r="I10" i="10"/>
  <c r="D19" i="10"/>
  <c r="D16" i="10"/>
  <c r="D15" i="10"/>
  <c r="D11" i="10"/>
  <c r="I16" i="9"/>
  <c r="I17" i="9"/>
  <c r="I18" i="9"/>
  <c r="I19" i="9"/>
  <c r="I20" i="9"/>
  <c r="I21" i="9"/>
  <c r="I22" i="9"/>
  <c r="I23" i="9"/>
  <c r="I24" i="9"/>
  <c r="I26" i="9"/>
  <c r="D19" i="9"/>
  <c r="D16" i="9"/>
  <c r="D6" i="9"/>
  <c r="I8" i="2"/>
  <c r="AB30" i="36" s="1"/>
  <c r="AB33" i="36" s="1"/>
  <c r="AB40" i="36" s="1"/>
  <c r="I4" i="2"/>
  <c r="L5" i="2"/>
  <c r="H5" i="9" s="1"/>
  <c r="L6" i="2"/>
  <c r="H6" i="9" s="1"/>
  <c r="L7" i="2"/>
  <c r="H7" i="9" s="1"/>
  <c r="L9" i="2"/>
  <c r="L10" i="2"/>
  <c r="H9" i="9" s="1"/>
  <c r="L11" i="2"/>
  <c r="H10" i="9" s="1"/>
  <c r="L12" i="2"/>
  <c r="L14" i="2"/>
  <c r="H5" i="10" s="1"/>
  <c r="L15" i="2"/>
  <c r="H6" i="10" s="1"/>
  <c r="L17" i="2"/>
  <c r="H8" i="10"/>
  <c r="L18" i="2"/>
  <c r="H9" i="10" s="1"/>
  <c r="L19" i="2"/>
  <c r="L20" i="2"/>
  <c r="H13" i="9" s="1"/>
  <c r="L25" i="2"/>
  <c r="F16" i="2"/>
  <c r="F13" i="2" s="1"/>
  <c r="G13" i="2" s="1"/>
  <c r="I13" i="2"/>
  <c r="J20" i="2"/>
  <c r="J19" i="2"/>
  <c r="J18" i="2"/>
  <c r="J17" i="2"/>
  <c r="J15" i="2"/>
  <c r="J14" i="2"/>
  <c r="J12" i="2"/>
  <c r="J11" i="2"/>
  <c r="J10" i="2"/>
  <c r="J9" i="2"/>
  <c r="J7" i="2"/>
  <c r="J5" i="2"/>
  <c r="G20" i="2"/>
  <c r="G19" i="2"/>
  <c r="G18" i="2"/>
  <c r="G17" i="2"/>
  <c r="G15" i="2"/>
  <c r="G14" i="2"/>
  <c r="G12" i="2"/>
  <c r="G11" i="2"/>
  <c r="G10" i="2"/>
  <c r="G9" i="2"/>
  <c r="G7" i="2"/>
  <c r="G6" i="2"/>
  <c r="G5" i="2"/>
  <c r="D20" i="2"/>
  <c r="D19" i="2"/>
  <c r="D18" i="2"/>
  <c r="D17" i="2"/>
  <c r="D15" i="2"/>
  <c r="D14" i="2"/>
  <c r="D12" i="2"/>
  <c r="D11" i="2"/>
  <c r="D9" i="2"/>
  <c r="D7" i="2"/>
  <c r="D6" i="2"/>
  <c r="D5" i="2"/>
  <c r="C13" i="2"/>
  <c r="G41" i="1"/>
  <c r="G38" i="1"/>
  <c r="G36" i="1"/>
  <c r="G35" i="1"/>
  <c r="G33" i="1"/>
  <c r="G32" i="1"/>
  <c r="G31" i="1"/>
  <c r="G29" i="1"/>
  <c r="G28" i="1"/>
  <c r="G27" i="1"/>
  <c r="G26" i="1"/>
  <c r="G25" i="1"/>
  <c r="G24" i="1"/>
  <c r="G23" i="1"/>
  <c r="G21" i="1"/>
  <c r="G20" i="1"/>
  <c r="G18" i="1"/>
  <c r="G17" i="1"/>
  <c r="G15" i="1"/>
  <c r="G14" i="1"/>
  <c r="G13" i="1"/>
  <c r="G12" i="1"/>
  <c r="G11" i="1"/>
  <c r="G10" i="1"/>
  <c r="G9" i="1"/>
  <c r="G7" i="1"/>
  <c r="G6" i="1"/>
  <c r="J41" i="1"/>
  <c r="J38" i="1"/>
  <c r="J36" i="1"/>
  <c r="J35" i="1"/>
  <c r="J33" i="1"/>
  <c r="J32" i="1"/>
  <c r="J31" i="1"/>
  <c r="J29" i="1"/>
  <c r="J28" i="1"/>
  <c r="J27" i="1"/>
  <c r="J26" i="1"/>
  <c r="J25" i="1"/>
  <c r="J24" i="1"/>
  <c r="J23" i="1"/>
  <c r="J21" i="1"/>
  <c r="J20" i="1"/>
  <c r="J18" i="1"/>
  <c r="J17" i="1"/>
  <c r="J15" i="1"/>
  <c r="J14" i="1"/>
  <c r="J13" i="1"/>
  <c r="J12" i="1"/>
  <c r="J11" i="1"/>
  <c r="J10" i="1"/>
  <c r="J9" i="1"/>
  <c r="J7" i="1"/>
  <c r="J6" i="1"/>
  <c r="D41" i="1"/>
  <c r="D38" i="1"/>
  <c r="D36" i="1"/>
  <c r="D35" i="1"/>
  <c r="D33" i="1"/>
  <c r="D32" i="1"/>
  <c r="D31" i="1"/>
  <c r="D29" i="1"/>
  <c r="D28" i="1"/>
  <c r="D27" i="1"/>
  <c r="D26" i="1"/>
  <c r="D25" i="1"/>
  <c r="D24" i="1"/>
  <c r="D23" i="1"/>
  <c r="D21" i="1"/>
  <c r="D20" i="1"/>
  <c r="D18" i="1"/>
  <c r="D17" i="1"/>
  <c r="D15" i="1"/>
  <c r="D14" i="1"/>
  <c r="D13" i="1"/>
  <c r="D12" i="1"/>
  <c r="D11" i="1"/>
  <c r="D10" i="1"/>
  <c r="D9" i="1"/>
  <c r="D7" i="1"/>
  <c r="D6" i="1"/>
  <c r="L6" i="1"/>
  <c r="C5" i="9" s="1"/>
  <c r="C4" i="9" s="1"/>
  <c r="L7" i="1"/>
  <c r="L9" i="1"/>
  <c r="C8" i="9" s="1"/>
  <c r="L10" i="1"/>
  <c r="C9" i="9" s="1"/>
  <c r="L11" i="1"/>
  <c r="C10" i="9" s="1"/>
  <c r="L12" i="1"/>
  <c r="C11" i="9" s="1"/>
  <c r="L13" i="1"/>
  <c r="C12" i="9" s="1"/>
  <c r="L14" i="1"/>
  <c r="C13" i="9" s="1"/>
  <c r="L15" i="1"/>
  <c r="L17" i="1"/>
  <c r="L18" i="1"/>
  <c r="L20" i="1"/>
  <c r="C18" i="9" s="1"/>
  <c r="C17" i="9" s="1"/>
  <c r="L21" i="1"/>
  <c r="L23" i="1"/>
  <c r="C5" i="10"/>
  <c r="L24" i="1"/>
  <c r="C6" i="10" s="1"/>
  <c r="L25" i="1"/>
  <c r="C7" i="10" s="1"/>
  <c r="L26" i="1"/>
  <c r="C8" i="10" s="1"/>
  <c r="L27" i="1"/>
  <c r="C9" i="10" s="1"/>
  <c r="L28" i="1"/>
  <c r="C10" i="10" s="1"/>
  <c r="L29" i="1"/>
  <c r="L31" i="1"/>
  <c r="C13" i="10" s="1"/>
  <c r="C12" i="10" s="1"/>
  <c r="L32" i="1"/>
  <c r="C14" i="10" s="1"/>
  <c r="L33" i="1"/>
  <c r="L35" i="1"/>
  <c r="C18" i="10" s="1"/>
  <c r="C17" i="10" s="1"/>
  <c r="L36" i="1"/>
  <c r="L38" i="1"/>
  <c r="L41" i="1"/>
  <c r="C22" i="9" s="1"/>
  <c r="C21" i="9" s="1"/>
  <c r="C20" i="9" s="1"/>
  <c r="L44" i="1"/>
  <c r="C24" i="9" s="1"/>
  <c r="C23" i="9" s="1"/>
  <c r="L45" i="1"/>
  <c r="C24" i="10" s="1"/>
  <c r="C23" i="10" s="1"/>
  <c r="I43" i="1"/>
  <c r="I39" i="1" s="1"/>
  <c r="I40" i="1"/>
  <c r="I5" i="1"/>
  <c r="J27" i="36" s="1"/>
  <c r="I8" i="1"/>
  <c r="J28" i="36" s="1"/>
  <c r="I16" i="1"/>
  <c r="J29" i="36" s="1"/>
  <c r="I19" i="1"/>
  <c r="I22" i="1"/>
  <c r="I30" i="1"/>
  <c r="I34" i="1"/>
  <c r="F19" i="1"/>
  <c r="F22" i="1"/>
  <c r="F30" i="1"/>
  <c r="F34" i="1"/>
  <c r="F16" i="1"/>
  <c r="F8" i="1"/>
  <c r="J8" i="36" s="1"/>
  <c r="F40" i="1"/>
  <c r="J19" i="36" s="1"/>
  <c r="N19" i="36" s="1"/>
  <c r="F43" i="1"/>
  <c r="C43" i="1"/>
  <c r="C34" i="1"/>
  <c r="C30" i="1"/>
  <c r="L30" i="1" s="1"/>
  <c r="C22" i="1"/>
  <c r="C37" i="1" s="1"/>
  <c r="C19" i="1"/>
  <c r="L19" i="1" s="1"/>
  <c r="C16" i="1"/>
  <c r="C8" i="1"/>
  <c r="L8" i="1" s="1"/>
  <c r="C5" i="1"/>
  <c r="K7" i="2"/>
  <c r="G7" i="9" s="1"/>
  <c r="H43" i="1"/>
  <c r="H40" i="1"/>
  <c r="E24" i="4"/>
  <c r="K24" i="4" s="1"/>
  <c r="D24" i="4"/>
  <c r="J24" i="4" s="1"/>
  <c r="C24" i="4"/>
  <c r="I24" i="4" s="1"/>
  <c r="K5" i="2"/>
  <c r="G5" i="9" s="1"/>
  <c r="H34" i="1"/>
  <c r="H30" i="1"/>
  <c r="J30" i="1" s="1"/>
  <c r="H22" i="1"/>
  <c r="J22" i="1" s="1"/>
  <c r="H19" i="1"/>
  <c r="H16" i="1"/>
  <c r="F29" i="36" s="1"/>
  <c r="G29" i="36" s="1"/>
  <c r="H8" i="1"/>
  <c r="F28" i="36" s="1"/>
  <c r="H5" i="1"/>
  <c r="K20" i="2"/>
  <c r="G13" i="9" s="1"/>
  <c r="K18" i="2"/>
  <c r="M18" i="2"/>
  <c r="K17" i="2"/>
  <c r="K15" i="2"/>
  <c r="G6" i="10" s="1"/>
  <c r="K14" i="2"/>
  <c r="G5" i="10" s="1"/>
  <c r="K12" i="2"/>
  <c r="M12" i="2" s="1"/>
  <c r="K11" i="2"/>
  <c r="G10" i="9"/>
  <c r="K9" i="2"/>
  <c r="K6" i="2"/>
  <c r="G6" i="9" s="1"/>
  <c r="J16" i="2"/>
  <c r="H8" i="2"/>
  <c r="X30" i="36" s="1"/>
  <c r="K19" i="2"/>
  <c r="K48" i="1"/>
  <c r="M48" i="1" s="1"/>
  <c r="K45" i="1"/>
  <c r="B24" i="10" s="1"/>
  <c r="B23" i="10" s="1"/>
  <c r="K44" i="1"/>
  <c r="K42" i="1"/>
  <c r="B22" i="10" s="1"/>
  <c r="K41" i="1"/>
  <c r="B22" i="9" s="1"/>
  <c r="B21" i="9" s="1"/>
  <c r="K38" i="1"/>
  <c r="M38" i="1" s="1"/>
  <c r="K36" i="1"/>
  <c r="M36" i="1" s="1"/>
  <c r="K35" i="1"/>
  <c r="B18" i="10" s="1"/>
  <c r="K33" i="1"/>
  <c r="M33" i="1" s="1"/>
  <c r="K32" i="1"/>
  <c r="M32" i="1" s="1"/>
  <c r="K31" i="1"/>
  <c r="M31" i="1" s="1"/>
  <c r="K29" i="1"/>
  <c r="M29" i="1" s="1"/>
  <c r="K28" i="1"/>
  <c r="K27" i="1"/>
  <c r="M27" i="1" s="1"/>
  <c r="K26" i="1"/>
  <c r="K25" i="1"/>
  <c r="M25" i="1" s="1"/>
  <c r="K24" i="1"/>
  <c r="M24" i="1"/>
  <c r="K23" i="1"/>
  <c r="B5" i="10" s="1"/>
  <c r="K21" i="1"/>
  <c r="M21" i="1" s="1"/>
  <c r="K20" i="1"/>
  <c r="M20" i="1"/>
  <c r="K18" i="1"/>
  <c r="M18" i="1" s="1"/>
  <c r="K17" i="1"/>
  <c r="K15" i="1"/>
  <c r="M15" i="1"/>
  <c r="K13" i="1"/>
  <c r="B12" i="9" s="1"/>
  <c r="D12" i="9" s="1"/>
  <c r="K12" i="1"/>
  <c r="K11" i="1"/>
  <c r="B10" i="9" s="1"/>
  <c r="K10" i="1"/>
  <c r="B9" i="9"/>
  <c r="K9" i="1"/>
  <c r="B8" i="9" s="1"/>
  <c r="K7" i="1"/>
  <c r="M7" i="1" s="1"/>
  <c r="K14" i="1"/>
  <c r="M14" i="1" s="1"/>
  <c r="K25" i="2"/>
  <c r="E30" i="1"/>
  <c r="G30" i="1" s="1"/>
  <c r="B30" i="1"/>
  <c r="D30" i="1" s="1"/>
  <c r="E22" i="1"/>
  <c r="G22" i="1"/>
  <c r="B22" i="1"/>
  <c r="D22" i="1" s="1"/>
  <c r="E34" i="1"/>
  <c r="G34" i="1" s="1"/>
  <c r="B34" i="1"/>
  <c r="D34" i="1" s="1"/>
  <c r="E8" i="1"/>
  <c r="G8" i="1" s="1"/>
  <c r="B8" i="1"/>
  <c r="E16" i="2"/>
  <c r="E13" i="2"/>
  <c r="E5" i="1"/>
  <c r="G5" i="1" s="1"/>
  <c r="E16" i="1"/>
  <c r="E19" i="1"/>
  <c r="G19" i="1" s="1"/>
  <c r="E40" i="1"/>
  <c r="E43" i="1"/>
  <c r="G43" i="1" s="1"/>
  <c r="B16" i="2"/>
  <c r="B13" i="2"/>
  <c r="B43" i="1"/>
  <c r="D43" i="1" s="1"/>
  <c r="B19" i="1"/>
  <c r="K19" i="1" s="1"/>
  <c r="M19" i="1" s="1"/>
  <c r="B16" i="1"/>
  <c r="D16" i="1" s="1"/>
  <c r="B5" i="1"/>
  <c r="D10" i="3"/>
  <c r="J10" i="3" s="1"/>
  <c r="E10" i="3"/>
  <c r="K10" i="3" s="1"/>
  <c r="F10" i="3"/>
  <c r="L10" i="3" s="1"/>
  <c r="B14" i="10"/>
  <c r="D14" i="10" s="1"/>
  <c r="H13" i="2"/>
  <c r="G26" i="27"/>
  <c r="B6" i="10"/>
  <c r="D6" i="10" s="1"/>
  <c r="M52" i="22"/>
  <c r="D46" i="1"/>
  <c r="G9" i="10"/>
  <c r="I9" i="10" s="1"/>
  <c r="D10" i="2"/>
  <c r="J6" i="2"/>
  <c r="M35" i="1"/>
  <c r="M22" i="2"/>
  <c r="K16" i="2"/>
  <c r="G7" i="10" s="1"/>
  <c r="I7" i="10" s="1"/>
  <c r="D16" i="2"/>
  <c r="G16" i="2"/>
  <c r="G9" i="9"/>
  <c r="I9" i="9" s="1"/>
  <c r="M54" i="22"/>
  <c r="J43" i="1"/>
  <c r="E4" i="2"/>
  <c r="J34" i="1"/>
  <c r="J19" i="1"/>
  <c r="G159" i="30"/>
  <c r="J8" i="1"/>
  <c r="G8" i="9"/>
  <c r="H92" i="30"/>
  <c r="H12" i="30"/>
  <c r="E9" i="4"/>
  <c r="K9" i="4" s="1"/>
  <c r="K7" i="4"/>
  <c r="J16" i="4"/>
  <c r="K16" i="4"/>
  <c r="K22" i="3"/>
  <c r="E159" i="30"/>
  <c r="H159" i="30" s="1"/>
  <c r="H97" i="30"/>
  <c r="G12" i="9"/>
  <c r="M14" i="2"/>
  <c r="M40" i="22"/>
  <c r="F39" i="22"/>
  <c r="B13" i="9"/>
  <c r="D13" i="9" s="1"/>
  <c r="G16" i="1"/>
  <c r="B9" i="10"/>
  <c r="D9" i="10" s="1"/>
  <c r="L22" i="1"/>
  <c r="B7" i="10"/>
  <c r="D7" i="10" s="1"/>
  <c r="K43" i="1"/>
  <c r="M43" i="1" s="1"/>
  <c r="B18" i="9"/>
  <c r="B17" i="9" s="1"/>
  <c r="D17" i="9" s="1"/>
  <c r="M10" i="1"/>
  <c r="D5" i="1"/>
  <c r="D18" i="9"/>
  <c r="N8" i="36" l="1"/>
  <c r="K8" i="36"/>
  <c r="K13" i="36" s="1"/>
  <c r="N29" i="36"/>
  <c r="M26" i="1"/>
  <c r="B8" i="10"/>
  <c r="D8" i="10" s="1"/>
  <c r="H110" i="30"/>
  <c r="K40" i="1"/>
  <c r="Y30" i="36"/>
  <c r="Y33" i="36" s="1"/>
  <c r="Y40" i="36" s="1"/>
  <c r="X33" i="36"/>
  <c r="X40" i="36" s="1"/>
  <c r="C159" i="30"/>
  <c r="C166" i="30" s="1"/>
  <c r="M23" i="1"/>
  <c r="M28" i="1"/>
  <c r="B10" i="10"/>
  <c r="D10" i="10" s="1"/>
  <c r="M17" i="2"/>
  <c r="G8" i="10"/>
  <c r="I8" i="10" s="1"/>
  <c r="I68" i="22"/>
  <c r="F30" i="30"/>
  <c r="F102" i="30" s="1"/>
  <c r="B24" i="2"/>
  <c r="K24" i="2" s="1"/>
  <c r="J39" i="36"/>
  <c r="M47" i="1"/>
  <c r="M44" i="1"/>
  <c r="B24" i="9"/>
  <c r="H65" i="30"/>
  <c r="D8" i="9"/>
  <c r="B11" i="9"/>
  <c r="D11" i="9" s="1"/>
  <c r="M12" i="1"/>
  <c r="L16" i="1"/>
  <c r="C15" i="9" s="1"/>
  <c r="C14" i="9" s="1"/>
  <c r="C28" i="9"/>
  <c r="C30" i="10" s="1"/>
  <c r="K21" i="2"/>
  <c r="M21" i="2" s="1"/>
  <c r="J13" i="32"/>
  <c r="I14" i="4"/>
  <c r="F16" i="4"/>
  <c r="M34" i="34"/>
  <c r="M21" i="34"/>
  <c r="G28" i="36"/>
  <c r="G33" i="36" s="1"/>
  <c r="G40" i="36" s="1"/>
  <c r="F33" i="36"/>
  <c r="F40" i="36" s="1"/>
  <c r="N28" i="36"/>
  <c r="K68" i="22"/>
  <c r="E13" i="25"/>
  <c r="H158" i="30"/>
  <c r="H165" i="30"/>
  <c r="H68" i="22"/>
  <c r="L16" i="2"/>
  <c r="H7" i="10" s="1"/>
  <c r="H4" i="10" s="1"/>
  <c r="H27" i="10" s="1"/>
  <c r="F4" i="2"/>
  <c r="AB10" i="36"/>
  <c r="C39" i="1"/>
  <c r="C50" i="1" s="1"/>
  <c r="M41" i="34"/>
  <c r="M32" i="34"/>
  <c r="M12" i="34"/>
  <c r="X12" i="34" s="1"/>
  <c r="X8" i="34"/>
  <c r="Z8" i="34" s="1"/>
  <c r="AA8" i="34" s="1"/>
  <c r="M8" i="34"/>
  <c r="B13" i="10"/>
  <c r="D13" i="10" s="1"/>
  <c r="D8" i="1"/>
  <c r="M9" i="2"/>
  <c r="L34" i="1"/>
  <c r="J33" i="36"/>
  <c r="N33" i="36" s="1"/>
  <c r="F68" i="22"/>
  <c r="F37" i="22"/>
  <c r="M8" i="22"/>
  <c r="J37" i="22"/>
  <c r="J50" i="22" s="1"/>
  <c r="M16" i="22"/>
  <c r="M19" i="22"/>
  <c r="M30" i="22"/>
  <c r="M34" i="22"/>
  <c r="F6" i="24"/>
  <c r="I16" i="4"/>
  <c r="N7" i="36"/>
  <c r="J13" i="36"/>
  <c r="M31" i="34"/>
  <c r="X31" i="34" s="1"/>
  <c r="Z31" i="34" s="1"/>
  <c r="AA31" i="34" s="1"/>
  <c r="M29" i="34"/>
  <c r="X29" i="34" s="1"/>
  <c r="M26" i="34"/>
  <c r="M24" i="34"/>
  <c r="B68" i="22"/>
  <c r="M68" i="22" s="1"/>
  <c r="G68" i="22"/>
  <c r="L68" i="22"/>
  <c r="C68" i="22"/>
  <c r="F50" i="22"/>
  <c r="F70" i="22" s="1"/>
  <c r="J68" i="22"/>
  <c r="L37" i="22"/>
  <c r="M22" i="22"/>
  <c r="G37" i="22"/>
  <c r="G50" i="22" s="1"/>
  <c r="H37" i="22"/>
  <c r="H50" i="22" s="1"/>
  <c r="M46" i="22"/>
  <c r="M43" i="22"/>
  <c r="M51" i="22"/>
  <c r="B37" i="22"/>
  <c r="D37" i="22"/>
  <c r="K37" i="22"/>
  <c r="K50" i="22" s="1"/>
  <c r="C37" i="22"/>
  <c r="M58" i="22"/>
  <c r="E37" i="22"/>
  <c r="E50" i="22" s="1"/>
  <c r="I37" i="22"/>
  <c r="I50" i="22" s="1"/>
  <c r="K70" i="22"/>
  <c r="J70" i="22"/>
  <c r="M39" i="22"/>
  <c r="I70" i="22"/>
  <c r="D39" i="1"/>
  <c r="D40" i="1"/>
  <c r="E166" i="30"/>
  <c r="H166" i="30" s="1"/>
  <c r="E102" i="30"/>
  <c r="H93" i="30"/>
  <c r="H30" i="30"/>
  <c r="D159" i="30"/>
  <c r="D166" i="30" s="1"/>
  <c r="D102" i="30"/>
  <c r="C102" i="30"/>
  <c r="G15" i="27"/>
  <c r="G23" i="27" s="1"/>
  <c r="H13" i="25"/>
  <c r="M46" i="34"/>
  <c r="X36" i="34"/>
  <c r="AA36" i="34" s="1"/>
  <c r="I46" i="34"/>
  <c r="X16" i="34"/>
  <c r="X6" i="34"/>
  <c r="X42" i="34"/>
  <c r="X30" i="34"/>
  <c r="X26" i="34"/>
  <c r="X25" i="34"/>
  <c r="X23" i="34"/>
  <c r="X22" i="34"/>
  <c r="X21" i="34"/>
  <c r="X20" i="34"/>
  <c r="X17" i="34"/>
  <c r="X9" i="34"/>
  <c r="X37" i="34"/>
  <c r="AA18" i="34"/>
  <c r="X43" i="34"/>
  <c r="X39" i="34"/>
  <c r="X35" i="34"/>
  <c r="X28" i="34"/>
  <c r="X10" i="34"/>
  <c r="R46" i="34"/>
  <c r="X45" i="34"/>
  <c r="X24" i="34"/>
  <c r="X19" i="34"/>
  <c r="X14" i="34"/>
  <c r="X13" i="34"/>
  <c r="G46" i="34"/>
  <c r="X41" i="34"/>
  <c r="X33" i="34"/>
  <c r="X7" i="34"/>
  <c r="X44" i="34"/>
  <c r="X40" i="34"/>
  <c r="X38" i="34"/>
  <c r="X32" i="34"/>
  <c r="X27" i="34"/>
  <c r="X15" i="34"/>
  <c r="X11" i="34"/>
  <c r="E46" i="34"/>
  <c r="H46" i="34"/>
  <c r="C46" i="34"/>
  <c r="G22" i="3"/>
  <c r="D22" i="10"/>
  <c r="B21" i="10"/>
  <c r="D21" i="10" s="1"/>
  <c r="H37" i="1"/>
  <c r="K5" i="1"/>
  <c r="K16" i="1"/>
  <c r="K34" i="1"/>
  <c r="M34" i="1" s="1"/>
  <c r="D19" i="1"/>
  <c r="H39" i="1"/>
  <c r="H50" i="1" s="1"/>
  <c r="F39" i="1"/>
  <c r="C4" i="10"/>
  <c r="L5" i="1"/>
  <c r="M45" i="1"/>
  <c r="M17" i="1"/>
  <c r="J16" i="1"/>
  <c r="D9" i="9"/>
  <c r="E39" i="1"/>
  <c r="J5" i="1"/>
  <c r="G40" i="1"/>
  <c r="B12" i="10"/>
  <c r="D12" i="10" s="1"/>
  <c r="M42" i="1"/>
  <c r="L43" i="1"/>
  <c r="C20" i="10"/>
  <c r="K46" i="1"/>
  <c r="M46" i="1" s="1"/>
  <c r="D18" i="10"/>
  <c r="B17" i="10"/>
  <c r="D17" i="10" s="1"/>
  <c r="D23" i="10"/>
  <c r="B20" i="10"/>
  <c r="D5" i="10"/>
  <c r="K8" i="1"/>
  <c r="M8" i="1" s="1"/>
  <c r="M11" i="1"/>
  <c r="M41" i="1"/>
  <c r="M13" i="1"/>
  <c r="B26" i="10"/>
  <c r="L40" i="1"/>
  <c r="M40" i="1" s="1"/>
  <c r="B37" i="1"/>
  <c r="K30" i="1"/>
  <c r="M30" i="1" s="1"/>
  <c r="B25" i="9"/>
  <c r="D25" i="9" s="1"/>
  <c r="E37" i="1"/>
  <c r="K22" i="1"/>
  <c r="M22" i="1" s="1"/>
  <c r="M9" i="1"/>
  <c r="F37" i="1"/>
  <c r="I37" i="1"/>
  <c r="I50" i="1" s="1"/>
  <c r="D24" i="10"/>
  <c r="M6" i="1"/>
  <c r="D4" i="9"/>
  <c r="C7" i="9"/>
  <c r="J13" i="2"/>
  <c r="I24" i="2"/>
  <c r="M6" i="2"/>
  <c r="F24" i="2"/>
  <c r="L24" i="2" s="1"/>
  <c r="L13" i="2"/>
  <c r="E24" i="2"/>
  <c r="G8" i="2"/>
  <c r="G4" i="2"/>
  <c r="I7" i="9"/>
  <c r="I10" i="9"/>
  <c r="M15" i="2"/>
  <c r="M11" i="2"/>
  <c r="I6" i="10"/>
  <c r="M7" i="2"/>
  <c r="M16" i="2"/>
  <c r="K13" i="2"/>
  <c r="D13" i="2"/>
  <c r="J8" i="2"/>
  <c r="H4" i="2"/>
  <c r="H24" i="2" s="1"/>
  <c r="I5" i="10"/>
  <c r="G4" i="10"/>
  <c r="H8" i="9"/>
  <c r="H4" i="9" s="1"/>
  <c r="L8" i="2"/>
  <c r="M8" i="2" s="1"/>
  <c r="M19" i="2"/>
  <c r="D8" i="2"/>
  <c r="H12" i="9"/>
  <c r="I12" i="9" s="1"/>
  <c r="I13" i="9"/>
  <c r="M20" i="2"/>
  <c r="L4" i="2"/>
  <c r="I6" i="9"/>
  <c r="I5" i="9"/>
  <c r="G4" i="9"/>
  <c r="G28" i="9" s="1"/>
  <c r="G30" i="10" s="1"/>
  <c r="D4" i="2"/>
  <c r="M5" i="2"/>
  <c r="D22" i="9"/>
  <c r="D21" i="9"/>
  <c r="J39" i="1"/>
  <c r="J40" i="1"/>
  <c r="J37" i="1"/>
  <c r="D5" i="9"/>
  <c r="D10" i="9"/>
  <c r="K20" i="36" l="1"/>
  <c r="F50" i="1"/>
  <c r="B7" i="9"/>
  <c r="L39" i="1"/>
  <c r="G25" i="27"/>
  <c r="J20" i="36"/>
  <c r="N20" i="36" s="1"/>
  <c r="N13" i="36"/>
  <c r="AB13" i="36"/>
  <c r="AF10" i="36"/>
  <c r="H28" i="9"/>
  <c r="H30" i="10" s="1"/>
  <c r="H31" i="10" s="1"/>
  <c r="E50" i="1"/>
  <c r="L37" i="1"/>
  <c r="B4" i="10"/>
  <c r="C27" i="10"/>
  <c r="C31" i="10" s="1"/>
  <c r="M5" i="1"/>
  <c r="H70" i="22"/>
  <c r="B23" i="9"/>
  <c r="D24" i="9"/>
  <c r="J40" i="36"/>
  <c r="N40" i="36" s="1"/>
  <c r="N39" i="36"/>
  <c r="D37" i="1"/>
  <c r="B50" i="1"/>
  <c r="G70" i="22"/>
  <c r="E70" i="22"/>
  <c r="L50" i="22"/>
  <c r="L70" i="22" s="1"/>
  <c r="B50" i="22"/>
  <c r="B70" i="22" s="1"/>
  <c r="C50" i="22"/>
  <c r="C70" i="22" s="1"/>
  <c r="D50" i="22"/>
  <c r="D70" i="22" s="1"/>
  <c r="M37" i="22"/>
  <c r="M50" i="22" s="1"/>
  <c r="H102" i="30"/>
  <c r="X34" i="34"/>
  <c r="X46" i="34" s="1"/>
  <c r="Z32" i="34"/>
  <c r="AA32" i="34" s="1"/>
  <c r="Z11" i="34"/>
  <c r="AA11" i="34" s="1"/>
  <c r="Z38" i="34"/>
  <c r="AA38" i="34" s="1"/>
  <c r="Z7" i="34"/>
  <c r="AA7" i="34" s="1"/>
  <c r="Z29" i="34"/>
  <c r="AA29" i="34" s="1"/>
  <c r="Z19" i="34"/>
  <c r="AA19" i="34" s="1"/>
  <c r="Z39" i="34"/>
  <c r="AA39" i="34" s="1"/>
  <c r="Z9" i="34"/>
  <c r="AA9" i="34" s="1"/>
  <c r="AA22" i="34"/>
  <c r="Z30" i="34"/>
  <c r="AA30" i="34" s="1"/>
  <c r="AA15" i="34"/>
  <c r="Z40" i="34"/>
  <c r="AA40" i="34" s="1"/>
  <c r="Z12" i="34"/>
  <c r="AA12" i="34" s="1"/>
  <c r="AA24" i="34"/>
  <c r="Z10" i="34"/>
  <c r="AA10" i="34" s="1"/>
  <c r="AA17" i="34"/>
  <c r="Z23" i="34"/>
  <c r="AA23" i="34" s="1"/>
  <c r="Z42" i="34"/>
  <c r="AA42" i="34" s="1"/>
  <c r="Z27" i="34"/>
  <c r="Z44" i="34"/>
  <c r="AA44" i="34" s="1"/>
  <c r="Z33" i="34"/>
  <c r="AA33" i="34" s="1"/>
  <c r="Z13" i="34"/>
  <c r="AA13" i="34" s="1"/>
  <c r="Z43" i="34"/>
  <c r="AA43" i="34" s="1"/>
  <c r="Z20" i="34"/>
  <c r="AA20" i="34" s="1"/>
  <c r="AA25" i="34"/>
  <c r="Z6" i="34"/>
  <c r="Z41" i="34"/>
  <c r="AA41" i="34" s="1"/>
  <c r="Z14" i="34"/>
  <c r="AA14" i="34" s="1"/>
  <c r="Z35" i="34"/>
  <c r="AA35" i="34" s="1"/>
  <c r="AA37" i="34"/>
  <c r="Z21" i="34"/>
  <c r="AA21" i="34" s="1"/>
  <c r="Z26" i="34"/>
  <c r="AA26" i="34" s="1"/>
  <c r="Z16" i="34"/>
  <c r="AA16" i="34"/>
  <c r="Z34" i="34"/>
  <c r="AA34" i="34" s="1"/>
  <c r="I8" i="9"/>
  <c r="K39" i="1"/>
  <c r="G39" i="1"/>
  <c r="B15" i="9"/>
  <c r="M16" i="1"/>
  <c r="H29" i="9"/>
  <c r="D20" i="10"/>
  <c r="B25" i="10"/>
  <c r="D25" i="10" s="1"/>
  <c r="D26" i="10"/>
  <c r="K37" i="1"/>
  <c r="G37" i="1"/>
  <c r="D50" i="1"/>
  <c r="D4" i="10"/>
  <c r="H28" i="10"/>
  <c r="M24" i="2"/>
  <c r="M13" i="2"/>
  <c r="C28" i="10"/>
  <c r="J24" i="2"/>
  <c r="J4" i="2"/>
  <c r="G24" i="2"/>
  <c r="I4" i="10"/>
  <c r="G27" i="10"/>
  <c r="G31" i="10" s="1"/>
  <c r="K4" i="2"/>
  <c r="M4" i="2" s="1"/>
  <c r="D24" i="2"/>
  <c r="I28" i="9"/>
  <c r="I4" i="9"/>
  <c r="C29" i="9"/>
  <c r="L50" i="1" l="1"/>
  <c r="AB20" i="36"/>
  <c r="AF20" i="36" s="1"/>
  <c r="AF13" i="36"/>
  <c r="B28" i="9"/>
  <c r="B30" i="10" s="1"/>
  <c r="B31" i="10" s="1"/>
  <c r="M39" i="1"/>
  <c r="B27" i="10"/>
  <c r="D27" i="10" s="1"/>
  <c r="D7" i="9"/>
  <c r="D23" i="9"/>
  <c r="B20" i="9"/>
  <c r="D20" i="9" s="1"/>
  <c r="M37" i="1"/>
  <c r="K50" i="1"/>
  <c r="M70" i="22"/>
  <c r="Z46" i="34"/>
  <c r="AA46" i="34" s="1"/>
  <c r="AA27" i="34"/>
  <c r="AA6" i="34"/>
  <c r="M50" i="1"/>
  <c r="D15" i="9"/>
  <c r="B14" i="9"/>
  <c r="G50" i="1"/>
  <c r="J50" i="1"/>
  <c r="I27" i="10"/>
  <c r="B28" i="10"/>
  <c r="G28" i="10"/>
  <c r="D14" i="9" l="1"/>
  <c r="D28" i="9" l="1"/>
  <c r="G29" i="9"/>
  <c r="B29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D10" authorId="0" shapeId="0" xr:uid="{00000000-0006-0000-0900-000001000000}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támogató
jelző
közösségi
tanyagondnok</t>
        </r>
      </text>
    </comment>
    <comment ref="H10" authorId="0" shapeId="0" xr:uid="{00000000-0006-0000-0900-000002000000}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támogató
jelző
közösségi
tanyagondnok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Kocsis Veronika</author>
    <author>tc={F9A490F4-A6B4-4E80-AEA9-A0707BC2D7A6}</author>
    <author>tc={5A1D9CF2-63AD-4F1A-A32C-EC7DF848A943}</author>
  </authors>
  <commentList>
    <comment ref="B41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38"/>
          </rPr>
          <t>Kocsis Veronika:</t>
        </r>
        <r>
          <rPr>
            <sz val="9"/>
            <color indexed="81"/>
            <rFont val="Tahoma"/>
            <family val="2"/>
            <charset val="238"/>
          </rPr>
          <t xml:space="preserve">
2023 12.havi bérutalás +nk</t>
        </r>
      </text>
    </comment>
    <comment ref="C41" authorId="0" shapeId="0" xr:uid="{00000000-0006-0000-0A00-000002000000}">
      <text>
        <r>
          <rPr>
            <b/>
            <sz val="9"/>
            <color indexed="81"/>
            <rFont val="Tahoma"/>
            <family val="2"/>
            <charset val="238"/>
          </rPr>
          <t>Kocsis Veronika:</t>
        </r>
        <r>
          <rPr>
            <sz val="9"/>
            <color indexed="81"/>
            <rFont val="Tahoma"/>
            <family val="2"/>
            <charset val="238"/>
          </rPr>
          <t xml:space="preserve">
2023 12.havi bérutalás +nk</t>
        </r>
      </text>
    </comment>
    <comment ref="G41" authorId="1" shapeId="0" xr:uid="{00000000-0006-0000-0A00-000003000000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12.havi bérutalás +nk</t>
      </text>
    </comment>
    <comment ref="I41" authorId="2" shapeId="0" xr:uid="{00000000-0006-0000-0A00-000004000000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12023.12.31 fogászati szla bszla egyenleg</t>
      </text>
    </comment>
  </commentList>
</comments>
</file>

<file path=xl/sharedStrings.xml><?xml version="1.0" encoding="utf-8"?>
<sst xmlns="http://schemas.openxmlformats.org/spreadsheetml/2006/main" count="1332" uniqueCount="624">
  <si>
    <t>Összesen</t>
  </si>
  <si>
    <t>I. Működési bevételek:</t>
  </si>
  <si>
    <t xml:space="preserve">       1. Intézményi működési bevételek </t>
  </si>
  <si>
    <r>
      <t xml:space="preserve">         1. Tárgyi eszközök, immateriális</t>
    </r>
    <r>
      <rPr>
        <i/>
        <sz val="10"/>
        <color indexed="8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 xml:space="preserve">javak értékesítése </t>
    </r>
  </si>
  <si>
    <t xml:space="preserve">VII. Költségvetési hiány belső finanszírozására szolgáló pénzforgalom nélküli bevételek: </t>
  </si>
  <si>
    <t xml:space="preserve">         1. Előző évek előirányzat-maradványának, pénzmaradványának igénybevétele</t>
  </si>
  <si>
    <t xml:space="preserve">             1.1. Működési célra</t>
  </si>
  <si>
    <t xml:space="preserve">             1.2. Felhalmozási célra</t>
  </si>
  <si>
    <t xml:space="preserve">         2. Előző évek vállalkozási maradvány igénybevétele </t>
  </si>
  <si>
    <t xml:space="preserve">             2.1. Működési célra</t>
  </si>
  <si>
    <t xml:space="preserve">             2.2. Felhalmozási célra</t>
  </si>
  <si>
    <t>Bevételek mindösszesen:</t>
  </si>
  <si>
    <t>1.</t>
  </si>
  <si>
    <t>2.</t>
  </si>
  <si>
    <t>3.</t>
  </si>
  <si>
    <t>Összesen:</t>
  </si>
  <si>
    <t xml:space="preserve">       1.1. Személyi juttatások</t>
  </si>
  <si>
    <t xml:space="preserve">       1.2. Munkaadókat terhelő járulék</t>
  </si>
  <si>
    <t xml:space="preserve">       1.3. Dologi kiadások</t>
  </si>
  <si>
    <t>e Ft</t>
  </si>
  <si>
    <t>S</t>
  </si>
  <si>
    <t>F e l a d a t</t>
  </si>
  <si>
    <t>Forrás megnevezése</t>
  </si>
  <si>
    <t>sz.</t>
  </si>
  <si>
    <t xml:space="preserve">            Összesen:</t>
  </si>
  <si>
    <t>Működési bevételek összesen:</t>
  </si>
  <si>
    <t>1. Működési jellegű kiadások</t>
  </si>
  <si>
    <t>Működési kiadások összesen:</t>
  </si>
  <si>
    <t>Működési költségvetés többlete:</t>
  </si>
  <si>
    <t>Működési költségvetés hiánya:</t>
  </si>
  <si>
    <t>Felhalmozási bevételek összesen:</t>
  </si>
  <si>
    <t>2. Felhalmozási kiadások</t>
  </si>
  <si>
    <t>Bevételi források kiemelt előirányzatonként</t>
  </si>
  <si>
    <t>Kiadások kiemelt előirányzatonként</t>
  </si>
  <si>
    <t>1. Működési kiadások</t>
  </si>
  <si>
    <t>2. sz. melléklet: Kiadások kiemelt előirányzatonként</t>
  </si>
  <si>
    <t>1. sz. melléklet: Bevételi források kiemelt előirányzatonként</t>
  </si>
  <si>
    <t>3/a sz. melléklet: Működési mérleg</t>
  </si>
  <si>
    <t>3/b. sz. melléklet: Felhalmozási mérleg</t>
  </si>
  <si>
    <t>4. számú melléklet: Felújítási előirányzat célonként</t>
  </si>
  <si>
    <t>5. sz. melléklet: Felhalmozási kiadások programonként</t>
  </si>
  <si>
    <t>Belső ellenőrzés</t>
  </si>
  <si>
    <t>Balatonberény</t>
  </si>
  <si>
    <t>Balatonkeresztúr</t>
  </si>
  <si>
    <t>Balatonmáriafürdő</t>
  </si>
  <si>
    <t>Balatonszentgyörgy</t>
  </si>
  <si>
    <t>Balatonújlak</t>
  </si>
  <si>
    <t>Böhönye</t>
  </si>
  <si>
    <t>Csákány</t>
  </si>
  <si>
    <t>Csömend</t>
  </si>
  <si>
    <t>Főnyed</t>
  </si>
  <si>
    <t>Gadány</t>
  </si>
  <si>
    <t>Hollád</t>
  </si>
  <si>
    <t>Hosszúvíz</t>
  </si>
  <si>
    <t>Kelevíz</t>
  </si>
  <si>
    <t>Kéthely</t>
  </si>
  <si>
    <t>Libickozma</t>
  </si>
  <si>
    <t>Marcali</t>
  </si>
  <si>
    <t>Mesztegnyő</t>
  </si>
  <si>
    <t>Nagyszakácsi</t>
  </si>
  <si>
    <t>Nemesdéd</t>
  </si>
  <si>
    <t>Nemeskisfalud</t>
  </si>
  <si>
    <t>Nemesvid</t>
  </si>
  <si>
    <t>Nikla</t>
  </si>
  <si>
    <t>Pusztakovácsi</t>
  </si>
  <si>
    <t>Sávoly</t>
  </si>
  <si>
    <t>Somogyfajsz</t>
  </si>
  <si>
    <t>Somogysámson</t>
  </si>
  <si>
    <t>Somogysimonyi</t>
  </si>
  <si>
    <t>Somogyszentpál</t>
  </si>
  <si>
    <t>Somogyzsitfa</t>
  </si>
  <si>
    <t>Szegerdő</t>
  </si>
  <si>
    <t>Szenyér</t>
  </si>
  <si>
    <t>Szőkedencs</t>
  </si>
  <si>
    <t>Tapsony</t>
  </si>
  <si>
    <t>Táska</t>
  </si>
  <si>
    <t>Tikos</t>
  </si>
  <si>
    <t>Varászló</t>
  </si>
  <si>
    <t>Vése</t>
  </si>
  <si>
    <t>Vörs</t>
  </si>
  <si>
    <t>Bevételek</t>
  </si>
  <si>
    <t>Kiadások</t>
  </si>
  <si>
    <t>Működési bevételek</t>
  </si>
  <si>
    <t>Működési célú pénzeszközátvétel</t>
  </si>
  <si>
    <t>Intézményfinanszírozás</t>
  </si>
  <si>
    <t>Felhalmozási célú pénzeszközátvétel</t>
  </si>
  <si>
    <t>Pénzmaradvány</t>
  </si>
  <si>
    <t>Személyi juttatások</t>
  </si>
  <si>
    <t>Munkaadókat terhelő járulék</t>
  </si>
  <si>
    <t>Dologi kiadások</t>
  </si>
  <si>
    <t>Működési célú pénzeszközátadás</t>
  </si>
  <si>
    <t>Felhalmozási célú pénzeszközátadás</t>
  </si>
  <si>
    <t>Támogatásértékű felhalmozási célú pénzeszközátadás</t>
  </si>
  <si>
    <t>Támogatásértékű működési célú pénzeszközátadás</t>
  </si>
  <si>
    <t>Beruházás</t>
  </si>
  <si>
    <t>Felújítás</t>
  </si>
  <si>
    <t>Ellátottak pénzbeli juttatása</t>
  </si>
  <si>
    <t>Orvosi ügyelet</t>
  </si>
  <si>
    <t>Házi segítségnyújtás</t>
  </si>
  <si>
    <t>Településnév</t>
  </si>
  <si>
    <t>Függő bevételek összesen:</t>
  </si>
  <si>
    <t>Függő kiadások összesen:</t>
  </si>
  <si>
    <t>Felhalmozási kiadások összesen:</t>
  </si>
  <si>
    <t>Felhalmozási költségvetés hiánya:</t>
  </si>
  <si>
    <t>Felhalmozási költségvetés többlete:</t>
  </si>
  <si>
    <t>Marcali Kistérségi Többcélú Társulás</t>
  </si>
  <si>
    <t xml:space="preserve">       1.4. Egyéb működési célú kiadás</t>
  </si>
  <si>
    <t xml:space="preserve">              1.4.1 Támogatásértékű működési kiadások</t>
  </si>
  <si>
    <t xml:space="preserve">              1.4.2 Működési célú pénzeszközátadás</t>
  </si>
  <si>
    <t xml:space="preserve">       1.5. Ellátottak pénzbeli juttatása</t>
  </si>
  <si>
    <t xml:space="preserve">       1.2. Munkaadókat terhelő járulékok és szociális  hozzájárulási adó</t>
  </si>
  <si>
    <t xml:space="preserve">       2.1. Beruházás</t>
  </si>
  <si>
    <t xml:space="preserve">              2.3.1 Fejlesztési célú pénzeszközátadás</t>
  </si>
  <si>
    <t xml:space="preserve">              2.3.2 Támogatásértékű pénzeszközátadás</t>
  </si>
  <si>
    <t xml:space="preserve">       2.2. Felújítás</t>
  </si>
  <si>
    <t xml:space="preserve">       2.3. Egyéb felhalmozási kiadások </t>
  </si>
  <si>
    <t>4. Általános tartalék</t>
  </si>
  <si>
    <t>5. Céltartalék</t>
  </si>
  <si>
    <t xml:space="preserve">       1.4.1 Támogatásértékű működési kiadások</t>
  </si>
  <si>
    <t xml:space="preserve">       1.4.2 Működési célú pénzeszközátadás</t>
  </si>
  <si>
    <t xml:space="preserve">       2.1. Beruházások</t>
  </si>
  <si>
    <t xml:space="preserve">       2.2. Felújítások</t>
  </si>
  <si>
    <t xml:space="preserve">         2. Pénzügyi befektetések bevételei  </t>
  </si>
  <si>
    <t xml:space="preserve">         2. Pénzügyi befektetések bevételei </t>
  </si>
  <si>
    <t>SZESZK</t>
  </si>
  <si>
    <t>II. Működési célú támogatás államháztartáson belülről:</t>
  </si>
  <si>
    <t>III. Működési célú pénzeszközátvétel</t>
  </si>
  <si>
    <t>IV. Közhatalmi bevételek:</t>
  </si>
  <si>
    <t>V. Felhalmozási célú támogatás államháztartáson belülről:</t>
  </si>
  <si>
    <t xml:space="preserve">             II.1 Elkülönült állami pénzalapból</t>
  </si>
  <si>
    <t xml:space="preserve">             II.2 TB pénzügyi alapjaiból</t>
  </si>
  <si>
    <t xml:space="preserve">             II.3 Helyi önkormányzattól</t>
  </si>
  <si>
    <t xml:space="preserve">             II.4 Európai uniós forrásból</t>
  </si>
  <si>
    <t xml:space="preserve">             II.5 Fejezeti kezelésű előirányzatból</t>
  </si>
  <si>
    <t xml:space="preserve">             II.6 Központi költségvetésből</t>
  </si>
  <si>
    <t xml:space="preserve">             V.1 Elkülönült állami pénzalapból</t>
  </si>
  <si>
    <t xml:space="preserve">             V.2 TB pénzügyi alapjaiból</t>
  </si>
  <si>
    <t xml:space="preserve">             V.3 Helyi önkormányzattól</t>
  </si>
  <si>
    <t xml:space="preserve">             V.4 Európai uniós forrásból</t>
  </si>
  <si>
    <t xml:space="preserve">             V.5 Fejezeti kezelésű előirányzatból</t>
  </si>
  <si>
    <t xml:space="preserve">             V.6 Központi költségvetésből</t>
  </si>
  <si>
    <t>VI. Felhalmozási bevétel:</t>
  </si>
  <si>
    <t xml:space="preserve">         1. Működési célú pénzeszközátvétel</t>
  </si>
  <si>
    <t>VII. Felhalmozási célú pénzeszközátvétel</t>
  </si>
  <si>
    <t xml:space="preserve">         1. Felhalmozási célú pénzeszközátvétel</t>
  </si>
  <si>
    <t>Költségvetési bevételek összesen = I. + II. + III. + IV. + V. + VI. + VII.</t>
  </si>
  <si>
    <t xml:space="preserve">VIII. Költségvetési hiány belső finanszírozására szolgáló pénzforgalom nélküli bevételek: </t>
  </si>
  <si>
    <t xml:space="preserve">         1. Közhatalmi bevételek összesen </t>
  </si>
  <si>
    <t>VI. Felhalmozási és tőke jellegű bevételek:</t>
  </si>
  <si>
    <t>Államigazgatási feladat</t>
  </si>
  <si>
    <t>3. Általános tartalék</t>
  </si>
  <si>
    <t>4. Céltartalék</t>
  </si>
  <si>
    <t>Működési célú támogatás államháztartáson belülről</t>
  </si>
  <si>
    <t>Közhatalmi bevételek</t>
  </si>
  <si>
    <t>Felhalmozási célú támogatás államháztartáson belülről</t>
  </si>
  <si>
    <t>Felhalmozási bevétel</t>
  </si>
  <si>
    <t>Bruttó költség /e Ft eredeti előirányzat</t>
  </si>
  <si>
    <t>Saját forrás /e Ft eredeti előirányzat</t>
  </si>
  <si>
    <t>Külső forrás /e Ft eredeti előirányzat</t>
  </si>
  <si>
    <t>Hatósági Igazgatás</t>
  </si>
  <si>
    <t>Óvodai nevelés</t>
  </si>
  <si>
    <t>Marcali Óvodai Központ</t>
  </si>
  <si>
    <t>SZESZK egyéb feladatok</t>
  </si>
  <si>
    <t>Óvoda összesen</t>
  </si>
  <si>
    <t>Önként vállalt feladat</t>
  </si>
  <si>
    <t>Kötelező feladat</t>
  </si>
  <si>
    <t>Teljesítés Bruttó költség /e Ft</t>
  </si>
  <si>
    <t>Teljesítés Saját forrás /e Ft</t>
  </si>
  <si>
    <t>Teljesítés Külső forrás /e Ft</t>
  </si>
  <si>
    <t>Teljesítés Bruttó költség %</t>
  </si>
  <si>
    <t>Teljesítés Saját forrás %</t>
  </si>
  <si>
    <t>Teljesítés Külső forrás %</t>
  </si>
  <si>
    <t>Teljesítés</t>
  </si>
  <si>
    <t>Teljesítés %</t>
  </si>
  <si>
    <t>8. melléklet: Többcélú Kistérségi Társulás költségvetése feladatonként</t>
  </si>
  <si>
    <t>Kötelező önkormányzati feladatok</t>
  </si>
  <si>
    <t>Önként vállalt önkormányzati feladat</t>
  </si>
  <si>
    <t>Intézmény- finanszírozás Szeszk</t>
  </si>
  <si>
    <t>Intézmény- finanszírozás Óvodai Központr</t>
  </si>
  <si>
    <t>Általános igazgatás</t>
  </si>
  <si>
    <t>Közfoglalkoztatási programok</t>
  </si>
  <si>
    <t>START Közfoglalkoztatási programok</t>
  </si>
  <si>
    <t>Telephely, működési engedély, telekalakítás</t>
  </si>
  <si>
    <t xml:space="preserve">       2.3.1 Fejlesztési célú pénzeszközátadás</t>
  </si>
  <si>
    <t xml:space="preserve">       2.3.2 Támogatásértékű pénzeszközátadás</t>
  </si>
  <si>
    <t>Kiadások mindösszesen:</t>
  </si>
  <si>
    <t>Egyenleg:</t>
  </si>
  <si>
    <t>10. melléklet: Létszám előirányzat</t>
  </si>
  <si>
    <t>fő</t>
  </si>
  <si>
    <t>S. sz.</t>
  </si>
  <si>
    <t xml:space="preserve">I n t é z m é n y </t>
  </si>
  <si>
    <t xml:space="preserve">      Összesen:</t>
  </si>
  <si>
    <t>Teljes munkaidő eredeti előirányzat</t>
  </si>
  <si>
    <t>Létszám összesen eredeti előirányzat</t>
  </si>
  <si>
    <t>Program neve</t>
  </si>
  <si>
    <t>Részmunkaidő eredeti előirányzat</t>
  </si>
  <si>
    <t>4.</t>
  </si>
  <si>
    <t>5.</t>
  </si>
  <si>
    <t>6.</t>
  </si>
  <si>
    <t>egész évre vetítve</t>
  </si>
  <si>
    <t>Tényleges létszámok időpont meghatározással</t>
  </si>
  <si>
    <t>Bruttó költség /e Ft módosított előirányzat</t>
  </si>
  <si>
    <t>Saját forrás /e Ft módosított előirányzat</t>
  </si>
  <si>
    <t>Külső forrás /e Ft módosított előirányzat</t>
  </si>
  <si>
    <t>Bruttó költség /e Ft teljesítés</t>
  </si>
  <si>
    <t>Saját forrás /e Ft teljesítés</t>
  </si>
  <si>
    <t>Külső forrás /e Ft teljesítés</t>
  </si>
  <si>
    <t>Bruttó költség /e Ft teljesítés %</t>
  </si>
  <si>
    <t>Saját forrás /e Ft teljesítés %</t>
  </si>
  <si>
    <t>Külső forrás /e Ft teljesítés %</t>
  </si>
  <si>
    <t>Megnevezés</t>
  </si>
  <si>
    <t>Sor-sz.</t>
  </si>
  <si>
    <t>FORRÁSOK</t>
  </si>
  <si>
    <t>Teljes munkaidő teljesített</t>
  </si>
  <si>
    <t>Részmunkaidő teljesített</t>
  </si>
  <si>
    <t>Létszám összesen teljesített</t>
  </si>
  <si>
    <t>Alaptevékenység költségvetési bevételei</t>
  </si>
  <si>
    <t>Alaptevékenység költségvetési kiadásai</t>
  </si>
  <si>
    <t>Alaptevékenység finanszírozási bevételei</t>
  </si>
  <si>
    <t>Alaptevékenység finanszírozási kiadásai</t>
  </si>
  <si>
    <t>I. Alaptevékenység költségvetési egyenlege</t>
  </si>
  <si>
    <t>II. Alaptevékenység finanszírozási egyenlege</t>
  </si>
  <si>
    <t>A) Alaptevékenység maradványa</t>
  </si>
  <si>
    <t>Vállalkozási tevékenység költségvetési bevételei</t>
  </si>
  <si>
    <t>Vállalkozási tevékenység költségvetési kiadásai</t>
  </si>
  <si>
    <t>III. Vállalkozási tevékenység költségvetési egyenlege</t>
  </si>
  <si>
    <t>Vállalkozási tevékenység finanszírozási bevételei</t>
  </si>
  <si>
    <t>Vállalkozási tevékenység finanszírozási kiadásai</t>
  </si>
  <si>
    <t>IV. Vállalkozási tevékenység finanszírozási egyenlege</t>
  </si>
  <si>
    <t>B) Vállalkozási tevékenység maradványa</t>
  </si>
  <si>
    <t>C) Összes maradvány</t>
  </si>
  <si>
    <t>D) Alaptevékenység kötelezettséggel terhelt maradványa</t>
  </si>
  <si>
    <t>E) Alaptevékenység szabad maradványa</t>
  </si>
  <si>
    <t>F) Vállalkozási tevékenységet terhelő befizetési kötelezettség</t>
  </si>
  <si>
    <t>G) Vállalkozási tevékenység felhasználható maradványa</t>
  </si>
  <si>
    <t>#</t>
  </si>
  <si>
    <t>Előző időszak</t>
  </si>
  <si>
    <t>Tárgyi időszak</t>
  </si>
  <si>
    <t>ÖSSZESEN</t>
  </si>
  <si>
    <t/>
  </si>
  <si>
    <t>01</t>
  </si>
  <si>
    <t>A/I/1        Vagyoni értékű jogok</t>
  </si>
  <si>
    <t>02</t>
  </si>
  <si>
    <t>A/I/2        Szellemi termékek</t>
  </si>
  <si>
    <t>03</t>
  </si>
  <si>
    <t>A/I/3        Immateriális javak értékhelyesbítése</t>
  </si>
  <si>
    <t>04</t>
  </si>
  <si>
    <t>A/I        Immateriális javak (=A/I/1+A/I/2+A/I/3) (04=01+02+03)</t>
  </si>
  <si>
    <t>05</t>
  </si>
  <si>
    <t>A/II/1        Ingatlanok és a kapcsolódó vagyoni értékű jogok</t>
  </si>
  <si>
    <t>06</t>
  </si>
  <si>
    <t>A/II/2        Gépek, berendezések, felszerelések, járművek</t>
  </si>
  <si>
    <t>07</t>
  </si>
  <si>
    <t>A/II/3        Tenyészállatok</t>
  </si>
  <si>
    <t>08</t>
  </si>
  <si>
    <t>A/II/4        Beruházások, felújítások</t>
  </si>
  <si>
    <t>09</t>
  </si>
  <si>
    <t>A/II/5        Tárgyi eszközök értékhelyesbítése</t>
  </si>
  <si>
    <t>10</t>
  </si>
  <si>
    <t>A/II        Tárgyi eszközök (=A/II/1+...+A/II/5) (10=05+...+09)</t>
  </si>
  <si>
    <t>11</t>
  </si>
  <si>
    <t>A/III/1        Tartós részesedések (11&gt;=12+13)</t>
  </si>
  <si>
    <t>12</t>
  </si>
  <si>
    <t>A/III/1a        - ebből: tartós részesedések jegybankban</t>
  </si>
  <si>
    <t>13</t>
  </si>
  <si>
    <t>A/III/1b        - ebből: tartós részesedések társulásban</t>
  </si>
  <si>
    <t>14</t>
  </si>
  <si>
    <t>A/III/2        Tartós hitelviszonyt megtestesítő értékpapírok (14&gt;=15+16)</t>
  </si>
  <si>
    <t>15</t>
  </si>
  <si>
    <t>A/III/2a        - ebből: államkötvények</t>
  </si>
  <si>
    <t>16</t>
  </si>
  <si>
    <t>A/III/2b        - ebből: helyi önkormányzatok kötvényei</t>
  </si>
  <si>
    <t>17</t>
  </si>
  <si>
    <t>A/III/3        Befektetett pénzügyi eszközök értékhelyesbítése</t>
  </si>
  <si>
    <t>18</t>
  </si>
  <si>
    <t>A/III        Befektetett pénzügyi eszközök (=A/III/1+A/III/2+A/III/3) (18=11+14+17)</t>
  </si>
  <si>
    <t>19</t>
  </si>
  <si>
    <t>A/IV/1        Koncesszióba, vagyonkezelésbe adott eszközök</t>
  </si>
  <si>
    <t>20</t>
  </si>
  <si>
    <t>A/IV/2        Koncesszióba, vagyonkezelésbe adott eszközök értékhelyesbítése</t>
  </si>
  <si>
    <t>21</t>
  </si>
  <si>
    <t>A/IV        Koncesszióba, vagyonkezelésbe adott eszközök (=A/IV/1+A/IV/2) (21=19+20)</t>
  </si>
  <si>
    <t>22</t>
  </si>
  <si>
    <t>A)        NEMZETI VAGYONBA TARTOZÓ BEFEKTETETT ESZKÖZÖK (=A/I+A/II+A/III+A/IV) (22=04+10+18+21)</t>
  </si>
  <si>
    <t>23</t>
  </si>
  <si>
    <t>B/I/1        Vásárolt készletek</t>
  </si>
  <si>
    <t>24</t>
  </si>
  <si>
    <t>B/I/2        Átsorolt, követelés fejében átvett készletek</t>
  </si>
  <si>
    <t>25</t>
  </si>
  <si>
    <t>B/I/3        Egyéb készletek</t>
  </si>
  <si>
    <t>26</t>
  </si>
  <si>
    <t>B/I/4        Befejezetlen termelés, félkész termékek, késztermékek</t>
  </si>
  <si>
    <t>27</t>
  </si>
  <si>
    <t>B/I/5        Növendék-, hízó és egyéb állatok</t>
  </si>
  <si>
    <t>28</t>
  </si>
  <si>
    <t>B/I        Készletek (=B/I/1+…+B/I/5) (28=23+...+27)</t>
  </si>
  <si>
    <t>29</t>
  </si>
  <si>
    <t>B/II/1        Nem tartós részesedések</t>
  </si>
  <si>
    <t>30</t>
  </si>
  <si>
    <t>B/II/2        Forgatási célú hitelviszonyt megtestesítő értékpapírok (30&gt;=31+...+35)</t>
  </si>
  <si>
    <t>31</t>
  </si>
  <si>
    <t>B/II/2a        - ebből: kárpótlási jegyek</t>
  </si>
  <si>
    <t>32</t>
  </si>
  <si>
    <t>B/II/2b        - ebből: kincstárjegyek</t>
  </si>
  <si>
    <t>33</t>
  </si>
  <si>
    <t>B/II/2c        - ebből: államkötvények</t>
  </si>
  <si>
    <t>34</t>
  </si>
  <si>
    <t>B/II/2d        - ebből: helyi önkormányzatok kötvényei</t>
  </si>
  <si>
    <t>35</t>
  </si>
  <si>
    <t>B/II/2e        - ebből: befektetési jegyek</t>
  </si>
  <si>
    <t>36</t>
  </si>
  <si>
    <t>B/II        Értékpapírok (=B/II/1+B/II/2) (36=29+30)</t>
  </si>
  <si>
    <t>37</t>
  </si>
  <si>
    <t>B)        NEMZETI VAGYONBA TARTOZÓ FORGÓESZKÖZÖK (= B/I+B/II) (37=28+36)</t>
  </si>
  <si>
    <t>38</t>
  </si>
  <si>
    <t>C/I        Hosszú lejáratú betétek</t>
  </si>
  <si>
    <t>39</t>
  </si>
  <si>
    <t>C/II        Pénztárak, csekkek, betétkönyvek</t>
  </si>
  <si>
    <t>40</t>
  </si>
  <si>
    <t>C/III        Forintszámlák</t>
  </si>
  <si>
    <t>41</t>
  </si>
  <si>
    <t>C/IV        Devizaszámlák</t>
  </si>
  <si>
    <t>42</t>
  </si>
  <si>
    <t>C/V        Idegen pénzeszközök</t>
  </si>
  <si>
    <t>43</t>
  </si>
  <si>
    <t>C)        PÉNZESZKÖZÖK (=C/I+…+C/V) (43=38+...+42)</t>
  </si>
  <si>
    <t>44</t>
  </si>
  <si>
    <t>D/I/1        Költségvetési évben esedékes követelések működési célú támogatások bevételeire államháztartáson belülről (44&gt;=45)</t>
  </si>
  <si>
    <t>45</t>
  </si>
  <si>
    <t>D/I/1a        - ebből: költségvetési évben esedékes követelések működési célú visszatérítendő támogatások, kölcsönök visszatérülésére államháztartáson belülről</t>
  </si>
  <si>
    <t>46</t>
  </si>
  <si>
    <t>D/I/2        Költségvetési évben esedékes követelések felhalmozási célú támogatások bevételeire államháztartáson belülről (46&gt;=47)</t>
  </si>
  <si>
    <t>47</t>
  </si>
  <si>
    <t>D/I/2a        - ebből: költségvetési évben esedékes követelések felhalmozási célú visszatérítendő támogatások, kölcsönök visszatérülésére államháztartáson belülről</t>
  </si>
  <si>
    <t>48</t>
  </si>
  <si>
    <t>D/I/3        Költségvetési évben esedékes követelések közhatalmi bevételre</t>
  </si>
  <si>
    <t>49</t>
  </si>
  <si>
    <t>D/I/4        Költségvetési évben esedékes követelések működési bevételre</t>
  </si>
  <si>
    <t>50</t>
  </si>
  <si>
    <t>D/I/5        Költségvetési évben esedékes követelések felhalmozási bevételre</t>
  </si>
  <si>
    <t>51</t>
  </si>
  <si>
    <t>D/I/6        Költségvetési évben esedékes követelések működési célú átvett pénzeszközre (51&gt;=52)</t>
  </si>
  <si>
    <t>52</t>
  </si>
  <si>
    <t>D/I/6a        - ebből: költségvetési évben esedékes követelések működési célú visszatérítendő támogatások, kölcsönök visszatérülésére államháztartáson kívülről</t>
  </si>
  <si>
    <t>53</t>
  </si>
  <si>
    <t>D/I/7        Költségvetési évben esedékes követelések felhalmozási célú átvett pénzeszközre (53&gt;=54)</t>
  </si>
  <si>
    <t>54</t>
  </si>
  <si>
    <t>D/I/7a        - ebből: költségvetési évben esedékes követelések felhalmozási célú visszatérítendő támogatások, kölcsönök visszatérülésére államháztartáson kívülről</t>
  </si>
  <si>
    <t>55</t>
  </si>
  <si>
    <t>D/I/8        Költségvetési évben esedékes követelések finanszírozási bevételekre (55&gt;=56)</t>
  </si>
  <si>
    <t>56</t>
  </si>
  <si>
    <t>D/I/8a        - ebből: költségvetési évben esedékes követelések államháztartáson belüli megelőlegezések törlesztésére</t>
  </si>
  <si>
    <t>57</t>
  </si>
  <si>
    <t>D/I        Költségvetési évben esedékes követelések (=D/I/1+…+D/I/8) (57=44+46+48+...+51+53+55)</t>
  </si>
  <si>
    <t>58</t>
  </si>
  <si>
    <t>D/II/1        Költségvetési évet követően esedékes követelések működési célú támogatások bevételeire államháztartáson belülről (58&gt;=59)</t>
  </si>
  <si>
    <t>59</t>
  </si>
  <si>
    <t>D/II/1a        - ebből: költségvetési évet követően esedékes követelések működési célú visszatérítendő támogatások, kölcsönök visszatérülésére államháztartáson belülről</t>
  </si>
  <si>
    <t>60</t>
  </si>
  <si>
    <t>D/II/2        Költségvetési évet követően esedékes követelések felhalmozási célú támogatások bevételeire államháztartáson belülről (60&gt;=61)</t>
  </si>
  <si>
    <t>61</t>
  </si>
  <si>
    <t>D/II/2a        - ebből: költségvetési évet követően esedékes követelések felhalmozási célú visszatérítendő támogatások, kölcsönök visszatérülésére államháztartáson belülről</t>
  </si>
  <si>
    <t>62</t>
  </si>
  <si>
    <t>D/II/3        Költségvetési évet követően esedékes követelések közhatalmi bevételre</t>
  </si>
  <si>
    <t>63</t>
  </si>
  <si>
    <t>D/II/4        Költségvetési évet követően esedékes követelések működési bevételre</t>
  </si>
  <si>
    <t>64</t>
  </si>
  <si>
    <t>D/II/5        Költségvetési évet követően esedékes követelések felhalmozási bevételre</t>
  </si>
  <si>
    <t>65</t>
  </si>
  <si>
    <t>D/II/6        Költségvetési évet követően esedékes követelések működési célú átvett pénzeszközre (65&gt;=66)</t>
  </si>
  <si>
    <t>66</t>
  </si>
  <si>
    <t>D/II/6a        - ebből: költségvetési évet követően esedékes követelések működési célú visszatérítendő támogatások, kölcsönök visszatérülésére államháztartáson kívülről</t>
  </si>
  <si>
    <t>67</t>
  </si>
  <si>
    <t>D/II/7        Költségvetési évet követően esedékes követelések felhalmozási célú átvett pénzeszközre (67&gt;=68)</t>
  </si>
  <si>
    <t>68</t>
  </si>
  <si>
    <t>D/II/7a        - ebből: költségvetési évet követően esedékes követelések felhalmozási célú visszatérítendő támogatások, kölcsönök visszatérülésére államháztartáson kívülről</t>
  </si>
  <si>
    <t>69</t>
  </si>
  <si>
    <t>D/II/8        Költségvetési évet követően esedékes követelések finanszírozási bevételekre (69&gt;=70)</t>
  </si>
  <si>
    <t>70</t>
  </si>
  <si>
    <t>D/II8a        - ebből: költségvetési évet követően esedékes követelések államháztartáson belüli megelőlegezések törlesztésére</t>
  </si>
  <si>
    <t>71</t>
  </si>
  <si>
    <t>D/II        Költségvetési évet követően esedékes követelések (=D/II/1+…+D/II/8) (71=58+60+62+...+65+67+69)</t>
  </si>
  <si>
    <t>72</t>
  </si>
  <si>
    <t>D/III/1        Adott előlegek (72&gt;=73+...+77)</t>
  </si>
  <si>
    <t>73</t>
  </si>
  <si>
    <t>D/III/1a        - ebből: immateriális javakra adott előlegek</t>
  </si>
  <si>
    <t>74</t>
  </si>
  <si>
    <t>D/III/1b        - ebből: beruházásokra adott előlegek</t>
  </si>
  <si>
    <t>75</t>
  </si>
  <si>
    <t>D/III/1c        - ebből: készletekre adott előlegek</t>
  </si>
  <si>
    <t>76</t>
  </si>
  <si>
    <t>D/III/1d        - ebből: foglalkoztatottaknak adott előlegek</t>
  </si>
  <si>
    <t>77</t>
  </si>
  <si>
    <t>D/III/1e        - ebből: egyéb adott előlegek</t>
  </si>
  <si>
    <t>78</t>
  </si>
  <si>
    <t>D/III/2        Továbbadási célból folyósított támogatások, ellátások elszámolása</t>
  </si>
  <si>
    <t>79</t>
  </si>
  <si>
    <t>D/III/3        Más által beszedett bevételek elszámolása</t>
  </si>
  <si>
    <t>80</t>
  </si>
  <si>
    <t>D/III/4        Forgótőke elszámolása</t>
  </si>
  <si>
    <t>81</t>
  </si>
  <si>
    <t>D/III/5        Vagyonkezelésbe adott eszközökkel kapcsolatos visszapótlási követelés elszámolása</t>
  </si>
  <si>
    <t>82</t>
  </si>
  <si>
    <t>D/III/6        Nem társadalombiztosítás pénzügyi alapjait terhelő kifizetett ellátások megtérítésének elszámolása</t>
  </si>
  <si>
    <t>83</t>
  </si>
  <si>
    <t>D/III/7        Folyósított, megelőlegezett társadalombiztosítási és családtámogatási ellátások elszámolása</t>
  </si>
  <si>
    <t>84</t>
  </si>
  <si>
    <t>D/III        Követelés jellegű sajátos elszámolások (=D/III/1+…+D/III/7) (84=72+78+...+83)</t>
  </si>
  <si>
    <t>85</t>
  </si>
  <si>
    <t>D)        KÖVETELÉSEK (=D/I+D/II+D/III) (85=57+71+84)</t>
  </si>
  <si>
    <t>E)        EGYÉB SAJÁTOS ESZKÖZOLDALI ELSZÁMOLÁSOK</t>
  </si>
  <si>
    <t>F/1        Eredményszemléletű bevételek aktív időbeli elhatárolása</t>
  </si>
  <si>
    <t>F/2        Költségek, ráfordítások aktív időbeli elhatárolása</t>
  </si>
  <si>
    <t>F/3        Halasztott ráfordítások</t>
  </si>
  <si>
    <t>F)        AKTÍV IDŐBELI ELHATÁROLÁSOK (=F/1+F/2+F/3) (90=87+...+89)</t>
  </si>
  <si>
    <t>ESZKÖZÖK ÖSSZESEN (=A+B+C+D+E+F) (91=22+37+43+85+86+90)</t>
  </si>
  <si>
    <t>G/I        Nemzeti vagyon induláskori értéke</t>
  </si>
  <si>
    <t>G/II        Nemzeti vagyon változásai</t>
  </si>
  <si>
    <t>G/III        Egyéb eszközök induláskori értéke és változásai</t>
  </si>
  <si>
    <t>G/IV        Felhalmozott eredmény</t>
  </si>
  <si>
    <t>G/V        Eszközök értékhelyesbítésének forrása</t>
  </si>
  <si>
    <t>G/VI        Mérleg szerinti eredmény</t>
  </si>
  <si>
    <t>G)        SAJÁT TŐKE (=G/I+…+G/VI) (98=92+...+97)</t>
  </si>
  <si>
    <t>H/I/1        Költségvetési évben esedékes kötelezettségek személyi juttatásokra</t>
  </si>
  <si>
    <t>H/I/2        Költségvetési évben esedékes kötelezettségek munkaadókat terhelő járulékokra és szociális hozzájárulási adóra</t>
  </si>
  <si>
    <t>H/I/3        Költségvetési évben esedékes kötelezettségek dologi kiadásokra</t>
  </si>
  <si>
    <t>H/I/4        Költségvetési évben esedékes kötelezettségek ellátottak pénzbeli juttatásaira</t>
  </si>
  <si>
    <t>H/I/5        Költségvetési évben esedékes kötelezettségek egyéb működési célú kiadásokra (103&gt;=104)</t>
  </si>
  <si>
    <t>H/I/5a        - ebből: költségvetési évben esedékes kötelezettségek működési célú visszatérítendő támogatások, kölcsönök törlesztésére államháztartáson belülre</t>
  </si>
  <si>
    <t>H/I/6        Költségvetési évben esedékes kötelezettségek beruházásokra</t>
  </si>
  <si>
    <t>H/I/7        Költségvetési évben esedékes kötelezettségek felújításokra</t>
  </si>
  <si>
    <t>H/I/8        Költségvetési évben esedékes kötelezettségek egyéb felhalmozási célú kiadásokra (107&gt;=108)</t>
  </si>
  <si>
    <t>H/I/8a        - ebből: költségvetési évben esedékes kötelezettségek felhalmozási célú visszatérítendő támogatások, kölcsönök törlesztésére államháztartáson belülre</t>
  </si>
  <si>
    <t>H/I/9        Költségvetési évben esedékes kötelezettségek finanszírozási kiadásokra (109&gt;=110+...+117)</t>
  </si>
  <si>
    <t>H/I/9a        - ebből: költségvetési évben esedékes kötelezettségek államháztartáson belüli megelőlegezések visszafizetésére</t>
  </si>
  <si>
    <t>H/I/9b        - ebből: költségvetési évben esedékes kötelezettségek hosszú lejáratú hitelek, kölcsönök törlesztésére</t>
  </si>
  <si>
    <t>H/I/9c        - ebből: költségvetési évben esedékes kötelezettségek likviditási célú hitelek, kölcsönök törlesztésére pénzügyi vállalkozásoknak</t>
  </si>
  <si>
    <t>H/I/9d        - ebből: költségvetési évben esedékes kötelezettségek rövid lejáratú hitelek, kölcsönök törlesztésére</t>
  </si>
  <si>
    <t>H/I/9e        - ebből: költségvetési évben esedékes kötelezettségek külföldi hitelek, kölcsönök törlesztésére</t>
  </si>
  <si>
    <t>H/I/9f        - ebből: költségvetési évben esedékes kötelezettségek forgatási célú belföldi értékpapírok beváltására</t>
  </si>
  <si>
    <t>H/I/9g        - ebből: költségvetési évben esedékes kötelezettségek befektetési célú belföldi értékpapírok beváltására</t>
  </si>
  <si>
    <t>H/I/9h        - ebből: költségvetési évben esedékes kötelezettségek külföldi értékpapírok beváltására</t>
  </si>
  <si>
    <t>H/I        Költségvetési évben esedékes kötelezettségek (=H/I/1+…H/I/9) (118=99+...+103+105+...+107+109)</t>
  </si>
  <si>
    <t>H/II/1        Költségvetési évet követően esedékes kötelezettségek személyi juttatásokra</t>
  </si>
  <si>
    <t>H/II/2        Költségvetési évet követően esedékes kötelezettségek munkaadókat terhelő járulékokra és szociális hozzájárulási adóra</t>
  </si>
  <si>
    <t>H/II/3        Költségvetési évet követően esedékes kötelezettségek dologi kiadásokra</t>
  </si>
  <si>
    <t>H/II/4        Költségvetési évet követően esedékes kötelezettségek ellátottak pénzbeli juttatásaira</t>
  </si>
  <si>
    <t>H/II/5        Költségvetési évet követően esedékes kötelezettségek egyéb működési célú kiadásokra (123&gt;=124)</t>
  </si>
  <si>
    <t>H/II/5a        - ebből: költségvetési évet követően esedékes kötelezettségek működési célú visszatérítendő támogatások, kölcsönök törlesztésére államháztartáson belülre</t>
  </si>
  <si>
    <t>H/II/6        Költségvetési évet követően esedékes kötelezettségek beruházásokra</t>
  </si>
  <si>
    <t>H/II/7        Költségvetési évet követően esedékes kötelezettségek felújításokra</t>
  </si>
  <si>
    <t>H/II/8        Költségvetési évet követően esedékes kötelezettségek egyéb felhalmozási célú kiadásokra (127&gt;=128)</t>
  </si>
  <si>
    <t>H/II/8a        - ebből: költségvetési évet követően esedékes kötelezettségek felhalmozási célú visszatérítendő támogatások, kölcsönök törlesztésére államháztartáson belülre</t>
  </si>
  <si>
    <t>H/II/9        Költségvetési évet követően esedékes kötelezettségek finanszírozási kiadásokra (129&gt;=130+...+137)</t>
  </si>
  <si>
    <t>H/II/9a        - ebből: költségvetési évet követően esedékes kötelezettségek államháztartáson belüli megelőlegezések visszafizetésére</t>
  </si>
  <si>
    <t>H/II/9b        - ebből: költségvetési évet követően esedékes kötelezettségek hosszú lejáratú hitelek, kölcsönök törlesztésére</t>
  </si>
  <si>
    <t>H/II/9c        - ebből: költségvetési évet követően esedékes kötelezettségek likviditási célú hitelek, kölcsönök törlesztésére pénzügyi vállalkozásoknak</t>
  </si>
  <si>
    <t>H/II/9d        - ebből: költségvetési évet követően esedékes kötelezettségek rövid lejáratú hitelek, kölcsönök törlesztésére</t>
  </si>
  <si>
    <t>H/II/9e        - ebből: költségvetési évet követően esedékes kötelezettségek külföldi hitelek, kölcsönök törlesztésére</t>
  </si>
  <si>
    <t>H/II/9f        - ebből: költségvetési évet követően esedékes kötelezettségek forgatási célú belföldi értékpapírok beváltására</t>
  </si>
  <si>
    <t>H/II/9g        - ebből: költségvetési évet követően esedékes kötelezettségek befektetési célú belföldi értékpapírok beváltására</t>
  </si>
  <si>
    <t>H/II/9h        - ebből: költségvetési évévet követően esedékes kötelezettségek külföldi értékpapírok beváltására</t>
  </si>
  <si>
    <t>H/II        Költségvetési évet követően esedékes kötelezettségek (=H/II/1+…H/II/9) (138=119+...+123+125+...+127+129)</t>
  </si>
  <si>
    <t>H/III/1        Kapott előlegek</t>
  </si>
  <si>
    <t>H/III/2        Továbbadási célból folyósított támogatások, ellátások elszámolása</t>
  </si>
  <si>
    <t>H/III/3        Más szervezetet megillető bevételek elszámolása</t>
  </si>
  <si>
    <t>H/III/4        Forgótőke elszámolása (Kincstár)</t>
  </si>
  <si>
    <t>H/III/5        Vagyonkezelésbe vett eszközökkel kapcsolatos visszapótlási kötelezettség elszámolása</t>
  </si>
  <si>
    <t>H/III/6        Nem társadalombiztosítás pénzügyi alapjait terhelő kifizetett ellátások megtérítésének elszámolása</t>
  </si>
  <si>
    <t>H/III/7        Munkáltató által korengedményes nyugdíjhoz megfizetett hozzájárulás elszámolása</t>
  </si>
  <si>
    <t>H/III        Kötelezettség jellegű sajátos elszámolások (=H)/III/1+…+H)/III/7) (146=139+...+145)</t>
  </si>
  <si>
    <t>H)        KÖTELEZETTSÉGEK (=H/I+H/II+H/III) (=118+138+146)</t>
  </si>
  <si>
    <t>I)        EGYÉB SAJÁTOS FORRÁSOLDALI ELSZÁMOLÁSOK</t>
  </si>
  <si>
    <t>J)        KINCSTÁRI SZÁMLAVEZETÉSSEL KAPCSOLATOS ELSZÁMOLÁSOK</t>
  </si>
  <si>
    <t>K/1        Eredményszemléletű bevételek passzív időbeli elhatárolása</t>
  </si>
  <si>
    <t>K/2        Költségek, ráfordítások passzív időbeli elhatárolása</t>
  </si>
  <si>
    <t>K/3        Halasztott eredményszemléletű bevételek</t>
  </si>
  <si>
    <t>K)        PASSZÍV IDŐBELI ELHATÁROLÁSOK (=K/1+K/2+K/3) (153=150+...+152)</t>
  </si>
  <si>
    <t>FORRÁSOK ÖSSZESEN (=G+H+I+J+K) (=154=98+147+...+149+153)</t>
  </si>
  <si>
    <t>Forgalom képes</t>
  </si>
  <si>
    <t>Korlátozottan forgalomképes</t>
  </si>
  <si>
    <t>Forgalom képtelen</t>
  </si>
  <si>
    <t>Eszközök</t>
  </si>
  <si>
    <t>11. melléklet: Európai Unió által támogatott projektek</t>
  </si>
  <si>
    <t>Társulás költségvetése</t>
  </si>
  <si>
    <t xml:space="preserve">       1.4.3 Intézményfinanszírozás</t>
  </si>
  <si>
    <t>Marcali Kistérségi Többcélú Társulés</t>
  </si>
  <si>
    <t xml:space="preserve">IX. Költségvetési hiány finanszírozására szolgáló bevételek: </t>
  </si>
  <si>
    <t xml:space="preserve">        1. Működési célú hitel felvétel</t>
  </si>
  <si>
    <t xml:space="preserve">       2. Felhalmozási célú hitel felvétel</t>
  </si>
  <si>
    <t>5. Belföldi finanszírozás kiadásai</t>
  </si>
  <si>
    <t xml:space="preserve">       5.1 Hitel, kölcsöntörlesztés államháztartáson                                                                                                       kívülre</t>
  </si>
  <si>
    <t xml:space="preserve">       5.1 Hitel, kölcsöntörlesztés államháztartáson                                                                                                       kívülre (működési célú)</t>
  </si>
  <si>
    <t xml:space="preserve">        1. Felhalmozási célú hitel felvétel</t>
  </si>
  <si>
    <t xml:space="preserve">       5.1 Hitel, kölcsöntörlesztés államháztartáson                                                                                                       kívülre (felhalmozási célú)</t>
  </si>
  <si>
    <t>Fogászati ellátás</t>
  </si>
  <si>
    <t>Hulladékgazdálkodás</t>
  </si>
  <si>
    <t>Család és Gyermekjóléti Központ</t>
  </si>
  <si>
    <t>Teljes munkaidő előirányzat</t>
  </si>
  <si>
    <t>Rész munkaidő előirányzat</t>
  </si>
  <si>
    <t>Létszám összesen előirányzat</t>
  </si>
  <si>
    <t>Teljes munkaidő teljesítés</t>
  </si>
  <si>
    <t>Rész munkaidő teljesítés</t>
  </si>
  <si>
    <t>Létszám összesen teljesítés</t>
  </si>
  <si>
    <t>Sorszám</t>
  </si>
  <si>
    <t>Részmunkaidő előirányzat</t>
  </si>
  <si>
    <t>Marcali Szociális és Egészségügyi Szolgáltató Központ</t>
  </si>
  <si>
    <r>
      <rPr>
        <i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Ft</t>
    </r>
  </si>
  <si>
    <t>12. sz. melléklet Maradványkimutatás</t>
  </si>
  <si>
    <r>
      <rPr>
        <i/>
        <sz val="11"/>
        <color indexed="8"/>
        <rFont val="Calibri"/>
        <family val="2"/>
        <charset val="238"/>
      </rPr>
      <t xml:space="preserve">e </t>
    </r>
    <r>
      <rPr>
        <sz val="11"/>
        <color theme="1"/>
        <rFont val="Calibri"/>
        <family val="2"/>
        <charset val="238"/>
        <scheme val="minor"/>
      </rPr>
      <t>Ft</t>
    </r>
  </si>
  <si>
    <t>13. sz. melléklet Vagyonmérleg</t>
  </si>
  <si>
    <t>Marcali Szociális és Egészségügyi Központ</t>
  </si>
  <si>
    <t>10. sz. melléklet: Közfoglalkoztatotti létszám</t>
  </si>
  <si>
    <t>Céltartalék</t>
  </si>
  <si>
    <t>Bruttó költség /e Ft előirányzat</t>
  </si>
  <si>
    <t>Saját forrás /e Ft előirányzat</t>
  </si>
  <si>
    <t>Külső forrás /e Ft előirányzat</t>
  </si>
  <si>
    <t>Segesd</t>
  </si>
  <si>
    <t>Zalakomár</t>
  </si>
  <si>
    <t>Marcali Szociális és Egészségügyi Szolgáltató Központ költségvetése kiemelt előirányzatonként</t>
  </si>
  <si>
    <t>Marcali Óvodai Központ költségvetése kiemelt előirányzatonként</t>
  </si>
  <si>
    <t xml:space="preserve">14. számú melléklet: </t>
  </si>
  <si>
    <t xml:space="preserve">a Társulás tulajdonában álló gazdálkodó szervezetek működéséből származó kötelezettségek és részesedések </t>
  </si>
  <si>
    <t>Gazdálkodó szervezet megnevezése</t>
  </si>
  <si>
    <t>Részesedés összege</t>
  </si>
  <si>
    <t>Részesedés mértéke (%)</t>
  </si>
  <si>
    <t>DBR Dél-Balatoni Régió Nonprofit Korlátolt Felelősségű Társaság</t>
  </si>
  <si>
    <t>-</t>
  </si>
  <si>
    <t>e FT</t>
  </si>
  <si>
    <t>Tárgyév</t>
  </si>
  <si>
    <t>és az azt követő években</t>
  </si>
  <si>
    <t>Helyi adók</t>
  </si>
  <si>
    <t>Osztalékok, koncessziós díjak</t>
  </si>
  <si>
    <t xml:space="preserve">Díjak, pótlékok, bírságok 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</si>
  <si>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</si>
  <si>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</si>
  <si>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</si>
  <si>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</si>
  <si>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Saját bevételek</t>
  </si>
  <si>
    <t>15. számú melléklet: többéves kihatással járó döntések számszerűsítése évenkénti bontásban</t>
  </si>
  <si>
    <t>Előző év(ek)ben keletkezett tárgyévet terhelő fizetési kötelezettség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</si>
  <si>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</si>
  <si>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</si>
  <si>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</si>
  <si>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</si>
  <si>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</si>
  <si>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</si>
  <si>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</si>
  <si>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Tárgyévben keletkezett, illetve keletkező, tárgyévet terhelő fizetési kötelezettség</t>
  </si>
  <si>
    <t>A fejlesztésben résztvevő fizetési kötelezettsége összesen</t>
  </si>
  <si>
    <t>Fizetési kötelezettséggel csökkentett saját bevétel</t>
  </si>
  <si>
    <t>Társulási ügylethez kapcsolódó függő fizetési kötelezettség</t>
  </si>
  <si>
    <t>Marcali és Térsége Közszolgáltató Nonprofit Kft.</t>
  </si>
  <si>
    <t>Vagyonbiztosítás</t>
  </si>
  <si>
    <t>Társulási tagdíj</t>
  </si>
  <si>
    <t>Működésből származó kötelezettségek összege 2020.12.31-én</t>
  </si>
  <si>
    <t>E/1 Előzetesen felszámított forgalmi adó elszámolása</t>
  </si>
  <si>
    <t>E/2 Fizetendő általános forgalmi adó elszámolása</t>
  </si>
  <si>
    <t>E/3 Egyéb sajátos eszközoldali elszámolások</t>
  </si>
  <si>
    <t>6b. melléklet: Településeknek átadott pénzeszközök</t>
  </si>
  <si>
    <t>SZESZK feladatainak túlfizetése/normatíva elszámolás</t>
  </si>
  <si>
    <t>Óvoda feladatainak túlfizetése/normatíva elszámolás</t>
  </si>
  <si>
    <t>Vagyonbiztosítás túlfizetése</t>
  </si>
  <si>
    <t>Hatósági igzagatási feladat ellátásért átadott pénzeszköz</t>
  </si>
  <si>
    <t>a Marcali Kistérségi Többcélú Társulás</t>
  </si>
  <si>
    <t>Marcali intézmények beszerzése</t>
  </si>
  <si>
    <t>Balatonmáriafürdői tagintézmény beszerzése</t>
  </si>
  <si>
    <t>Sávolyi tagintézméy beszerzése</t>
  </si>
  <si>
    <t>Eszközbeszerzés</t>
  </si>
  <si>
    <t>Orvosi ügyelet Kórház bérleti díj</t>
  </si>
  <si>
    <t>Többcélú Kistérségi Társulás                     2024. évi előirányzat</t>
  </si>
  <si>
    <t>Többcélú Kistérségi Társulás 2024. évi teljesítés</t>
  </si>
  <si>
    <t>Többcélú Kistérségi Társulás                    2024. évi teljesítés %</t>
  </si>
  <si>
    <t>Marcali Szociális és Egészségügyi Szolgáltató Központ 2024. évi előirányzat</t>
  </si>
  <si>
    <t>Marcali Szociális és Egészségügyi Szolgáltató Központ 2024. évi teljesítés</t>
  </si>
  <si>
    <t>Marcali Szociális és Egészségügyi Szolgáltató Központ 2024. évi teljesítés %</t>
  </si>
  <si>
    <t>Marcali Óvodai Központ 2024. évi előirányzat</t>
  </si>
  <si>
    <t>Marcali Óvodai Központ 2024. évi teljesítés</t>
  </si>
  <si>
    <t>Marcali Óvodai Központ 2024. évi teljesítés %</t>
  </si>
  <si>
    <t>Összesen 2024. évi teljesítés</t>
  </si>
  <si>
    <t>Összesen 2024. évi teljesítés %</t>
  </si>
  <si>
    <t>Összesen 2024. évi  előirányzat</t>
  </si>
  <si>
    <t>6. Pénzeszközök lekötött bankbetétként elhelyezése</t>
  </si>
  <si>
    <t>2024. évi előirányzat</t>
  </si>
  <si>
    <t>2024. évi teljesítés</t>
  </si>
  <si>
    <t>2024. évi teljesítés %</t>
  </si>
  <si>
    <t>X. Lekötött bankbetétek megszüntetése</t>
  </si>
  <si>
    <t>Vizesblokk és teakonyha átalakítási és felújítás</t>
  </si>
  <si>
    <t>Radiátor szerelési munkák</t>
  </si>
  <si>
    <t>Álmennyezet készítés tárgyalóban és szociális blokk</t>
  </si>
  <si>
    <t>Idősek otthona festés</t>
  </si>
  <si>
    <t>Mesepark tetőfelújítás</t>
  </si>
  <si>
    <t>Bútorbeszerzés</t>
  </si>
  <si>
    <t>Bruttó költség /e Ft  előirányzat</t>
  </si>
  <si>
    <t>Saját forrás /e Ft  előirányzat</t>
  </si>
  <si>
    <t>Külső forrás /e Ft  előirányzat</t>
  </si>
  <si>
    <t>2023. évi hátralék</t>
  </si>
  <si>
    <t>Közfoglalkoztatás önrész</t>
  </si>
  <si>
    <t>Hatósági Igazgatás 2023. évi hátralék</t>
  </si>
  <si>
    <t>Vagyonbiztosítás 2023. évi hátralék</t>
  </si>
  <si>
    <t>Óvodai normatíva átadás, bérkompenzáció</t>
  </si>
  <si>
    <t>Óvodai nevelés 2023. évi hátralék</t>
  </si>
  <si>
    <t>Belső ellenőrzés 2020. évi hátralék</t>
  </si>
  <si>
    <t>Szeszk 2023. évi hátralék</t>
  </si>
  <si>
    <t>SZESZK ágazati pótlék, bérkompenzáció, 2024. évi normatíva</t>
  </si>
  <si>
    <t>Orvosi ügyelet 2023. évi hátralék</t>
  </si>
  <si>
    <t>2024. évi módosított előirányzat</t>
  </si>
  <si>
    <t>2024. évi eredeti előirányzat</t>
  </si>
  <si>
    <t>Általános tartalék</t>
  </si>
  <si>
    <t>START 2024. évi szociális 2024.03.01- 2024.12.31.</t>
  </si>
  <si>
    <t>START 2023. évi szociális 2024.01.01- 2024.02.29.</t>
  </si>
  <si>
    <t>,</t>
  </si>
  <si>
    <t>6a. melléklet: Települések által fizetett hozzájárulás</t>
  </si>
  <si>
    <t>6. Előző évek maradványának igénybevétele</t>
  </si>
  <si>
    <t>X. Lekötött bankbetétek megszűntetése</t>
  </si>
  <si>
    <t>6. Pénzeszközök, lekötött bankbetétek elhelyezése</t>
  </si>
  <si>
    <t xml:space="preserve">2024. évi teljesítés </t>
  </si>
  <si>
    <t>.../2025 (V....) számú határozat</t>
  </si>
  <si>
    <t>2024. évi költségvetésének teljesítéséről</t>
  </si>
  <si>
    <t>6a. melléklet: Települések által fizetendő (tartozás)</t>
  </si>
  <si>
    <t>7. melléklet: intézmények költségvetése kiemelt előirányzatonként</t>
  </si>
  <si>
    <t>Szociális és Egészségügyi Szolgáltató Központ</t>
  </si>
  <si>
    <t>Óvodai Központ</t>
  </si>
  <si>
    <t>Fizetendő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</si>
</sst>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i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MS Sans Serif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indexed="8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12"/>
      <color rgb="FF00B05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1" fillId="0" borderId="0"/>
    <xf numFmtId="0" fontId="8" fillId="0" borderId="0"/>
    <xf numFmtId="0" fontId="10" fillId="0" borderId="0"/>
  </cellStyleXfs>
  <cellXfs count="414">
    <xf numFmtId="0" fontId="0" fillId="0" borderId="0" xfId="0"/>
    <xf numFmtId="3" fontId="0" fillId="0" borderId="0" xfId="0" applyNumberFormat="1"/>
    <xf numFmtId="0" fontId="4" fillId="0" borderId="0" xfId="0" applyFont="1"/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1" xfId="0" applyFont="1" applyBorder="1" applyAlignment="1">
      <alignment horizontal="justify"/>
    </xf>
    <xf numFmtId="3" fontId="21" fillId="0" borderId="2" xfId="0" applyNumberFormat="1" applyFont="1" applyBorder="1"/>
    <xf numFmtId="0" fontId="22" fillId="0" borderId="1" xfId="0" applyFont="1" applyBorder="1" applyAlignment="1">
      <alignment horizontal="justify"/>
    </xf>
    <xf numFmtId="3" fontId="22" fillId="0" borderId="2" xfId="0" applyNumberFormat="1" applyFont="1" applyBorder="1"/>
    <xf numFmtId="3" fontId="21" fillId="3" borderId="2" xfId="0" applyNumberFormat="1" applyFont="1" applyFill="1" applyBorder="1"/>
    <xf numFmtId="0" fontId="21" fillId="0" borderId="1" xfId="0" applyFont="1" applyBorder="1"/>
    <xf numFmtId="0" fontId="23" fillId="0" borderId="0" xfId="0" applyFont="1" applyAlignment="1">
      <alignment horizontal="right"/>
    </xf>
    <xf numFmtId="0" fontId="24" fillId="3" borderId="1" xfId="0" applyFont="1" applyFill="1" applyBorder="1" applyAlignment="1">
      <alignment horizontal="justify"/>
    </xf>
    <xf numFmtId="3" fontId="24" fillId="3" borderId="2" xfId="0" applyNumberFormat="1" applyFont="1" applyFill="1" applyBorder="1"/>
    <xf numFmtId="0" fontId="24" fillId="4" borderId="1" xfId="0" applyFont="1" applyFill="1" applyBorder="1" applyAlignment="1">
      <alignment horizontal="justify"/>
    </xf>
    <xf numFmtId="3" fontId="24" fillId="4" borderId="2" xfId="0" applyNumberFormat="1" applyFont="1" applyFill="1" applyBorder="1"/>
    <xf numFmtId="0" fontId="22" fillId="0" borderId="0" xfId="0" applyFont="1" applyAlignment="1">
      <alignment horizontal="right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3" fontId="4" fillId="0" borderId="2" xfId="0" applyNumberFormat="1" applyFont="1" applyBorder="1" applyAlignment="1">
      <alignment vertical="top" wrapText="1"/>
    </xf>
    <xf numFmtId="3" fontId="21" fillId="0" borderId="3" xfId="0" applyNumberFormat="1" applyFont="1" applyBorder="1"/>
    <xf numFmtId="0" fontId="24" fillId="3" borderId="4" xfId="0" applyFont="1" applyFill="1" applyBorder="1" applyAlignment="1">
      <alignment horizontal="justify"/>
    </xf>
    <xf numFmtId="3" fontId="24" fillId="3" borderId="5" xfId="0" applyNumberFormat="1" applyFont="1" applyFill="1" applyBorder="1"/>
    <xf numFmtId="3" fontId="5" fillId="3" borderId="5" xfId="0" applyNumberFormat="1" applyFont="1" applyFill="1" applyBorder="1" applyAlignment="1">
      <alignment vertical="top" wrapText="1"/>
    </xf>
    <xf numFmtId="3" fontId="5" fillId="3" borderId="2" xfId="0" applyNumberFormat="1" applyFont="1" applyFill="1" applyBorder="1" applyAlignment="1">
      <alignment vertical="top" wrapText="1"/>
    </xf>
    <xf numFmtId="3" fontId="21" fillId="5" borderId="6" xfId="0" applyNumberFormat="1" applyFont="1" applyFill="1" applyBorder="1"/>
    <xf numFmtId="3" fontId="21" fillId="5" borderId="7" xfId="0" applyNumberFormat="1" applyFont="1" applyFill="1" applyBorder="1"/>
    <xf numFmtId="3" fontId="21" fillId="5" borderId="8" xfId="0" applyNumberFormat="1" applyFont="1" applyFill="1" applyBorder="1"/>
    <xf numFmtId="3" fontId="22" fillId="0" borderId="1" xfId="0" applyNumberFormat="1" applyFont="1" applyBorder="1" applyAlignment="1">
      <alignment horizontal="justify"/>
    </xf>
    <xf numFmtId="3" fontId="21" fillId="0" borderId="1" xfId="0" applyNumberFormat="1" applyFont="1" applyBorder="1" applyAlignment="1">
      <alignment horizontal="justify"/>
    </xf>
    <xf numFmtId="3" fontId="21" fillId="0" borderId="1" xfId="0" applyNumberFormat="1" applyFont="1" applyBorder="1"/>
    <xf numFmtId="3" fontId="6" fillId="0" borderId="2" xfId="0" applyNumberFormat="1" applyFont="1" applyBorder="1" applyAlignment="1">
      <alignment vertical="top" wrapText="1"/>
    </xf>
    <xf numFmtId="3" fontId="24" fillId="5" borderId="7" xfId="0" applyNumberFormat="1" applyFont="1" applyFill="1" applyBorder="1"/>
    <xf numFmtId="3" fontId="24" fillId="5" borderId="8" xfId="0" applyNumberFormat="1" applyFont="1" applyFill="1" applyBorder="1"/>
    <xf numFmtId="3" fontId="21" fillId="3" borderId="5" xfId="0" applyNumberFormat="1" applyFont="1" applyFill="1" applyBorder="1"/>
    <xf numFmtId="3" fontId="24" fillId="3" borderId="1" xfId="0" applyNumberFormat="1" applyFont="1" applyFill="1" applyBorder="1" applyAlignment="1">
      <alignment horizontal="justify"/>
    </xf>
    <xf numFmtId="0" fontId="4" fillId="0" borderId="1" xfId="0" applyFont="1" applyBorder="1" applyAlignment="1">
      <alignment vertical="top" wrapText="1"/>
    </xf>
    <xf numFmtId="0" fontId="4" fillId="0" borderId="9" xfId="0" applyFont="1" applyBorder="1" applyAlignment="1">
      <alignment horizontal="right" vertical="top" wrapText="1"/>
    </xf>
    <xf numFmtId="3" fontId="4" fillId="0" borderId="2" xfId="0" applyNumberFormat="1" applyFont="1" applyBorder="1" applyAlignment="1">
      <alignment horizontal="right" vertical="top" wrapText="1"/>
    </xf>
    <xf numFmtId="0" fontId="21" fillId="6" borderId="4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3" fontId="24" fillId="5" borderId="11" xfId="0" applyNumberFormat="1" applyFont="1" applyFill="1" applyBorder="1"/>
    <xf numFmtId="3" fontId="24" fillId="5" borderId="12" xfId="0" applyNumberFormat="1" applyFont="1" applyFill="1" applyBorder="1"/>
    <xf numFmtId="0" fontId="5" fillId="5" borderId="11" xfId="0" applyFont="1" applyFill="1" applyBorder="1" applyAlignment="1">
      <alignment vertical="top" wrapText="1"/>
    </xf>
    <xf numFmtId="0" fontId="4" fillId="6" borderId="5" xfId="0" applyFont="1" applyFill="1" applyBorder="1" applyAlignment="1">
      <alignment horizontal="center" vertical="center" wrapText="1"/>
    </xf>
    <xf numFmtId="0" fontId="24" fillId="5" borderId="1" xfId="0" applyFont="1" applyFill="1" applyBorder="1"/>
    <xf numFmtId="3" fontId="24" fillId="5" borderId="2" xfId="0" applyNumberFormat="1" applyFont="1" applyFill="1" applyBorder="1"/>
    <xf numFmtId="3" fontId="24" fillId="5" borderId="9" xfId="0" applyNumberFormat="1" applyFont="1" applyFill="1" applyBorder="1"/>
    <xf numFmtId="3" fontId="24" fillId="5" borderId="1" xfId="0" applyNumberFormat="1" applyFont="1" applyFill="1" applyBorder="1"/>
    <xf numFmtId="3" fontId="24" fillId="5" borderId="10" xfId="0" applyNumberFormat="1" applyFont="1" applyFill="1" applyBorder="1"/>
    <xf numFmtId="0" fontId="5" fillId="5" borderId="10" xfId="0" applyFont="1" applyFill="1" applyBorder="1" applyAlignment="1">
      <alignment vertical="top" wrapText="1"/>
    </xf>
    <xf numFmtId="3" fontId="5" fillId="5" borderId="11" xfId="0" applyNumberFormat="1" applyFont="1" applyFill="1" applyBorder="1" applyAlignment="1">
      <alignment horizontal="right" vertical="top" wrapText="1"/>
    </xf>
    <xf numFmtId="0" fontId="5" fillId="5" borderId="12" xfId="0" applyFont="1" applyFill="1" applyBorder="1" applyAlignment="1">
      <alignment horizontal="right" vertical="top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right"/>
    </xf>
    <xf numFmtId="3" fontId="24" fillId="3" borderId="2" xfId="0" applyNumberFormat="1" applyFont="1" applyFill="1" applyBorder="1" applyAlignment="1">
      <alignment horizontal="right"/>
    </xf>
    <xf numFmtId="3" fontId="24" fillId="4" borderId="2" xfId="0" applyNumberFormat="1" applyFont="1" applyFill="1" applyBorder="1" applyAlignment="1">
      <alignment horizontal="right"/>
    </xf>
    <xf numFmtId="3" fontId="21" fillId="0" borderId="15" xfId="0" applyNumberFormat="1" applyFont="1" applyBorder="1" applyAlignment="1">
      <alignment horizontal="right"/>
    </xf>
    <xf numFmtId="3" fontId="21" fillId="0" borderId="16" xfId="0" applyNumberFormat="1" applyFont="1" applyBorder="1"/>
    <xf numFmtId="3" fontId="24" fillId="3" borderId="16" xfId="0" applyNumberFormat="1" applyFont="1" applyFill="1" applyBorder="1"/>
    <xf numFmtId="3" fontId="24" fillId="5" borderId="17" xfId="0" applyNumberFormat="1" applyFont="1" applyFill="1" applyBorder="1"/>
    <xf numFmtId="0" fontId="21" fillId="6" borderId="18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 wrapText="1"/>
    </xf>
    <xf numFmtId="3" fontId="24" fillId="3" borderId="1" xfId="0" applyNumberFormat="1" applyFont="1" applyFill="1" applyBorder="1"/>
    <xf numFmtId="3" fontId="22" fillId="0" borderId="1" xfId="0" applyNumberFormat="1" applyFont="1" applyBorder="1"/>
    <xf numFmtId="3" fontId="24" fillId="4" borderId="1" xfId="0" applyNumberFormat="1" applyFont="1" applyFill="1" applyBorder="1"/>
    <xf numFmtId="0" fontId="24" fillId="5" borderId="19" xfId="0" applyFont="1" applyFill="1" applyBorder="1"/>
    <xf numFmtId="3" fontId="24" fillId="5" borderId="20" xfId="0" applyNumberFormat="1" applyFont="1" applyFill="1" applyBorder="1" applyAlignment="1">
      <alignment horizontal="right"/>
    </xf>
    <xf numFmtId="0" fontId="24" fillId="5" borderId="21" xfId="0" applyFont="1" applyFill="1" applyBorder="1"/>
    <xf numFmtId="3" fontId="24" fillId="5" borderId="22" xfId="0" applyNumberFormat="1" applyFont="1" applyFill="1" applyBorder="1" applyAlignment="1">
      <alignment horizontal="right"/>
    </xf>
    <xf numFmtId="3" fontId="24" fillId="5" borderId="22" xfId="0" applyNumberFormat="1" applyFont="1" applyFill="1" applyBorder="1"/>
    <xf numFmtId="0" fontId="5" fillId="5" borderId="21" xfId="0" applyFont="1" applyFill="1" applyBorder="1" applyAlignment="1">
      <alignment vertical="top" wrapText="1"/>
    </xf>
    <xf numFmtId="3" fontId="4" fillId="0" borderId="2" xfId="0" applyNumberFormat="1" applyFont="1" applyBorder="1"/>
    <xf numFmtId="0" fontId="4" fillId="0" borderId="19" xfId="0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3" fontId="4" fillId="0" borderId="20" xfId="0" applyNumberFormat="1" applyFont="1" applyBorder="1" applyAlignment="1">
      <alignment vertical="top" wrapText="1"/>
    </xf>
    <xf numFmtId="3" fontId="4" fillId="0" borderId="20" xfId="0" applyNumberFormat="1" applyFont="1" applyBorder="1" applyAlignment="1">
      <alignment horizontal="right" vertical="top" wrapText="1"/>
    </xf>
    <xf numFmtId="0" fontId="4" fillId="0" borderId="23" xfId="0" applyFont="1" applyBorder="1" applyAlignment="1">
      <alignment horizontal="right" vertical="top" wrapText="1"/>
    </xf>
    <xf numFmtId="0" fontId="24" fillId="4" borderId="1" xfId="0" applyFont="1" applyFill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3" fontId="5" fillId="3" borderId="18" xfId="0" applyNumberFormat="1" applyFont="1" applyFill="1" applyBorder="1" applyAlignment="1">
      <alignment vertical="top" wrapText="1"/>
    </xf>
    <xf numFmtId="3" fontId="4" fillId="0" borderId="16" xfId="0" applyNumberFormat="1" applyFont="1" applyBorder="1" applyAlignment="1">
      <alignment vertical="top" wrapText="1"/>
    </xf>
    <xf numFmtId="3" fontId="4" fillId="0" borderId="16" xfId="0" applyNumberFormat="1" applyFont="1" applyBorder="1" applyAlignment="1">
      <alignment vertical="center" wrapText="1"/>
    </xf>
    <xf numFmtId="3" fontId="5" fillId="3" borderId="16" xfId="0" applyNumberFormat="1" applyFont="1" applyFill="1" applyBorder="1" applyAlignment="1">
      <alignment vertical="top" wrapText="1"/>
    </xf>
    <xf numFmtId="3" fontId="24" fillId="5" borderId="16" xfId="0" applyNumberFormat="1" applyFont="1" applyFill="1" applyBorder="1"/>
    <xf numFmtId="3" fontId="5" fillId="0" borderId="2" xfId="0" applyNumberFormat="1" applyFont="1" applyBorder="1" applyAlignment="1">
      <alignment vertical="top" wrapText="1"/>
    </xf>
    <xf numFmtId="0" fontId="19" fillId="0" borderId="0" xfId="0" applyFont="1"/>
    <xf numFmtId="3" fontId="24" fillId="3" borderId="15" xfId="0" applyNumberFormat="1" applyFont="1" applyFill="1" applyBorder="1"/>
    <xf numFmtId="3" fontId="21" fillId="0" borderId="15" xfId="0" applyNumberFormat="1" applyFont="1" applyBorder="1"/>
    <xf numFmtId="3" fontId="22" fillId="0" borderId="15" xfId="0" applyNumberFormat="1" applyFont="1" applyBorder="1"/>
    <xf numFmtId="3" fontId="21" fillId="0" borderId="0" xfId="0" applyNumberFormat="1" applyFont="1"/>
    <xf numFmtId="0" fontId="21" fillId="6" borderId="27" xfId="0" applyFont="1" applyFill="1" applyBorder="1" applyAlignment="1">
      <alignment horizontal="center" vertical="center" wrapText="1"/>
    </xf>
    <xf numFmtId="10" fontId="24" fillId="3" borderId="2" xfId="0" applyNumberFormat="1" applyFont="1" applyFill="1" applyBorder="1"/>
    <xf numFmtId="10" fontId="21" fillId="0" borderId="2" xfId="0" applyNumberFormat="1" applyFont="1" applyBorder="1" applyAlignment="1">
      <alignment horizontal="right"/>
    </xf>
    <xf numFmtId="10" fontId="21" fillId="0" borderId="15" xfId="0" applyNumberFormat="1" applyFont="1" applyBorder="1" applyAlignment="1">
      <alignment horizontal="right"/>
    </xf>
    <xf numFmtId="10" fontId="21" fillId="0" borderId="2" xfId="0" applyNumberFormat="1" applyFont="1" applyBorder="1"/>
    <xf numFmtId="10" fontId="24" fillId="3" borderId="2" xfId="0" applyNumberFormat="1" applyFont="1" applyFill="1" applyBorder="1" applyAlignment="1">
      <alignment horizontal="right"/>
    </xf>
    <xf numFmtId="10" fontId="24" fillId="4" borderId="2" xfId="0" applyNumberFormat="1" applyFont="1" applyFill="1" applyBorder="1" applyAlignment="1">
      <alignment horizontal="right"/>
    </xf>
    <xf numFmtId="10" fontId="22" fillId="0" borderId="2" xfId="0" applyNumberFormat="1" applyFont="1" applyBorder="1" applyAlignment="1">
      <alignment horizontal="right"/>
    </xf>
    <xf numFmtId="10" fontId="4" fillId="0" borderId="2" xfId="0" applyNumberFormat="1" applyFont="1" applyBorder="1"/>
    <xf numFmtId="10" fontId="24" fillId="5" borderId="20" xfId="0" applyNumberFormat="1" applyFont="1" applyFill="1" applyBorder="1" applyAlignment="1">
      <alignment horizontal="right"/>
    </xf>
    <xf numFmtId="10" fontId="24" fillId="4" borderId="2" xfId="0" applyNumberFormat="1" applyFont="1" applyFill="1" applyBorder="1"/>
    <xf numFmtId="10" fontId="22" fillId="0" borderId="2" xfId="0" applyNumberFormat="1" applyFont="1" applyBorder="1"/>
    <xf numFmtId="10" fontId="24" fillId="5" borderId="20" xfId="0" applyNumberFormat="1" applyFont="1" applyFill="1" applyBorder="1"/>
    <xf numFmtId="10" fontId="24" fillId="3" borderId="1" xfId="0" applyNumberFormat="1" applyFont="1" applyFill="1" applyBorder="1"/>
    <xf numFmtId="10" fontId="21" fillId="0" borderId="1" xfId="0" applyNumberFormat="1" applyFont="1" applyBorder="1"/>
    <xf numFmtId="10" fontId="24" fillId="4" borderId="1" xfId="0" applyNumberFormat="1" applyFont="1" applyFill="1" applyBorder="1"/>
    <xf numFmtId="10" fontId="22" fillId="0" borderId="1" xfId="0" applyNumberFormat="1" applyFont="1" applyBorder="1"/>
    <xf numFmtId="10" fontId="21" fillId="0" borderId="15" xfId="0" applyNumberFormat="1" applyFont="1" applyBorder="1"/>
    <xf numFmtId="10" fontId="21" fillId="0" borderId="16" xfId="0" applyNumberFormat="1" applyFont="1" applyBorder="1"/>
    <xf numFmtId="10" fontId="4" fillId="0" borderId="2" xfId="0" applyNumberFormat="1" applyFont="1" applyBorder="1" applyAlignment="1">
      <alignment vertical="top" wrapText="1"/>
    </xf>
    <xf numFmtId="10" fontId="6" fillId="0" borderId="2" xfId="0" applyNumberFormat="1" applyFont="1" applyBorder="1" applyAlignment="1">
      <alignment vertical="top" wrapText="1"/>
    </xf>
    <xf numFmtId="10" fontId="24" fillId="5" borderId="11" xfId="0" applyNumberFormat="1" applyFont="1" applyFill="1" applyBorder="1"/>
    <xf numFmtId="10" fontId="24" fillId="3" borderId="16" xfId="0" applyNumberFormat="1" applyFont="1" applyFill="1" applyBorder="1"/>
    <xf numFmtId="10" fontId="24" fillId="3" borderId="15" xfId="0" applyNumberFormat="1" applyFont="1" applyFill="1" applyBorder="1"/>
    <xf numFmtId="10" fontId="4" fillId="0" borderId="15" xfId="0" applyNumberFormat="1" applyFont="1" applyBorder="1" applyAlignment="1">
      <alignment vertical="top" wrapText="1"/>
    </xf>
    <xf numFmtId="10" fontId="22" fillId="0" borderId="15" xfId="0" applyNumberFormat="1" applyFont="1" applyBorder="1"/>
    <xf numFmtId="10" fontId="24" fillId="3" borderId="28" xfId="0" applyNumberFormat="1" applyFont="1" applyFill="1" applyBorder="1"/>
    <xf numFmtId="10" fontId="24" fillId="3" borderId="5" xfId="0" applyNumberFormat="1" applyFont="1" applyFill="1" applyBorder="1"/>
    <xf numFmtId="10" fontId="24" fillId="5" borderId="2" xfId="0" applyNumberFormat="1" applyFont="1" applyFill="1" applyBorder="1"/>
    <xf numFmtId="3" fontId="4" fillId="0" borderId="16" xfId="0" applyNumberFormat="1" applyFont="1" applyBorder="1" applyAlignment="1">
      <alignment horizontal="right" vertical="top" wrapText="1"/>
    </xf>
    <xf numFmtId="10" fontId="4" fillId="0" borderId="16" xfId="0" applyNumberFormat="1" applyFont="1" applyBorder="1" applyAlignment="1">
      <alignment horizontal="right" vertical="top" wrapText="1"/>
    </xf>
    <xf numFmtId="10" fontId="5" fillId="5" borderId="17" xfId="0" applyNumberFormat="1" applyFont="1" applyFill="1" applyBorder="1" applyAlignment="1">
      <alignment horizontal="right" vertical="top" wrapText="1"/>
    </xf>
    <xf numFmtId="3" fontId="4" fillId="0" borderId="26" xfId="0" applyNumberFormat="1" applyFont="1" applyBorder="1" applyAlignment="1">
      <alignment horizontal="right" vertical="top" wrapText="1"/>
    </xf>
    <xf numFmtId="10" fontId="4" fillId="0" borderId="26" xfId="0" applyNumberFormat="1" applyFont="1" applyBorder="1" applyAlignment="1">
      <alignment horizontal="right" vertical="top" wrapText="1"/>
    </xf>
    <xf numFmtId="10" fontId="24" fillId="3" borderId="9" xfId="0" applyNumberFormat="1" applyFont="1" applyFill="1" applyBorder="1"/>
    <xf numFmtId="10" fontId="24" fillId="5" borderId="29" xfId="0" applyNumberFormat="1" applyFont="1" applyFill="1" applyBorder="1"/>
    <xf numFmtId="10" fontId="24" fillId="5" borderId="30" xfId="0" applyNumberFormat="1" applyFont="1" applyFill="1" applyBorder="1"/>
    <xf numFmtId="10" fontId="21" fillId="0" borderId="31" xfId="0" applyNumberFormat="1" applyFont="1" applyBorder="1"/>
    <xf numFmtId="3" fontId="21" fillId="0" borderId="32" xfId="0" applyNumberFormat="1" applyFont="1" applyBorder="1"/>
    <xf numFmtId="10" fontId="24" fillId="3" borderId="33" xfId="0" applyNumberFormat="1" applyFont="1" applyFill="1" applyBorder="1"/>
    <xf numFmtId="10" fontId="21" fillId="0" borderId="34" xfId="0" applyNumberFormat="1" applyFont="1" applyBorder="1"/>
    <xf numFmtId="10" fontId="24" fillId="5" borderId="9" xfId="0" applyNumberFormat="1" applyFont="1" applyFill="1" applyBorder="1"/>
    <xf numFmtId="3" fontId="24" fillId="5" borderId="23" xfId="0" applyNumberFormat="1" applyFont="1" applyFill="1" applyBorder="1"/>
    <xf numFmtId="10" fontId="21" fillId="3" borderId="27" xfId="0" applyNumberFormat="1" applyFont="1" applyFill="1" applyBorder="1"/>
    <xf numFmtId="10" fontId="21" fillId="0" borderId="9" xfId="0" applyNumberFormat="1" applyFont="1" applyBorder="1"/>
    <xf numFmtId="3" fontId="24" fillId="0" borderId="2" xfId="0" applyNumberFormat="1" applyFont="1" applyBorder="1"/>
    <xf numFmtId="10" fontId="24" fillId="0" borderId="9" xfId="0" applyNumberFormat="1" applyFont="1" applyBorder="1"/>
    <xf numFmtId="10" fontId="21" fillId="3" borderId="5" xfId="0" applyNumberFormat="1" applyFont="1" applyFill="1" applyBorder="1"/>
    <xf numFmtId="10" fontId="21" fillId="3" borderId="2" xfId="0" applyNumberFormat="1" applyFont="1" applyFill="1" applyBorder="1"/>
    <xf numFmtId="10" fontId="24" fillId="5" borderId="12" xfId="0" applyNumberFormat="1" applyFont="1" applyFill="1" applyBorder="1"/>
    <xf numFmtId="10" fontId="22" fillId="0" borderId="9" xfId="0" applyNumberFormat="1" applyFont="1" applyBorder="1"/>
    <xf numFmtId="3" fontId="24" fillId="5" borderId="35" xfId="0" applyNumberFormat="1" applyFont="1" applyFill="1" applyBorder="1"/>
    <xf numFmtId="3" fontId="24" fillId="3" borderId="36" xfId="0" applyNumberFormat="1" applyFont="1" applyFill="1" applyBorder="1"/>
    <xf numFmtId="3" fontId="21" fillId="0" borderId="36" xfId="0" applyNumberFormat="1" applyFont="1" applyBorder="1"/>
    <xf numFmtId="3" fontId="22" fillId="0" borderId="36" xfId="0" applyNumberFormat="1" applyFont="1" applyBorder="1"/>
    <xf numFmtId="3" fontId="24" fillId="5" borderId="37" xfId="0" applyNumberFormat="1" applyFont="1" applyFill="1" applyBorder="1"/>
    <xf numFmtId="3" fontId="24" fillId="5" borderId="38" xfId="0" applyNumberFormat="1" applyFont="1" applyFill="1" applyBorder="1"/>
    <xf numFmtId="10" fontId="24" fillId="5" borderId="10" xfId="0" applyNumberFormat="1" applyFont="1" applyFill="1" applyBorder="1"/>
    <xf numFmtId="3" fontId="24" fillId="5" borderId="39" xfId="0" applyNumberFormat="1" applyFont="1" applyFill="1" applyBorder="1"/>
    <xf numFmtId="0" fontId="5" fillId="6" borderId="5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3" fontId="20" fillId="3" borderId="2" xfId="0" applyNumberFormat="1" applyFont="1" applyFill="1" applyBorder="1"/>
    <xf numFmtId="3" fontId="20" fillId="3" borderId="9" xfId="0" applyNumberFormat="1" applyFont="1" applyFill="1" applyBorder="1"/>
    <xf numFmtId="3" fontId="0" fillId="0" borderId="2" xfId="0" applyNumberFormat="1" applyBorder="1"/>
    <xf numFmtId="3" fontId="0" fillId="0" borderId="16" xfId="0" applyNumberFormat="1" applyBorder="1"/>
    <xf numFmtId="3" fontId="20" fillId="0" borderId="9" xfId="0" applyNumberFormat="1" applyFont="1" applyBorder="1"/>
    <xf numFmtId="3" fontId="23" fillId="0" borderId="2" xfId="0" applyNumberFormat="1" applyFont="1" applyBorder="1"/>
    <xf numFmtId="3" fontId="23" fillId="0" borderId="16" xfId="0" applyNumberFormat="1" applyFont="1" applyBorder="1"/>
    <xf numFmtId="3" fontId="26" fillId="0" borderId="9" xfId="0" applyNumberFormat="1" applyFont="1" applyBorder="1"/>
    <xf numFmtId="3" fontId="0" fillId="3" borderId="2" xfId="0" applyNumberFormat="1" applyFill="1" applyBorder="1"/>
    <xf numFmtId="3" fontId="20" fillId="4" borderId="2" xfId="0" applyNumberFormat="1" applyFont="1" applyFill="1" applyBorder="1"/>
    <xf numFmtId="3" fontId="20" fillId="4" borderId="9" xfId="0" applyNumberFormat="1" applyFont="1" applyFill="1" applyBorder="1"/>
    <xf numFmtId="3" fontId="20" fillId="5" borderId="2" xfId="0" applyNumberFormat="1" applyFont="1" applyFill="1" applyBorder="1"/>
    <xf numFmtId="3" fontId="20" fillId="5" borderId="9" xfId="0" applyNumberFormat="1" applyFont="1" applyFill="1" applyBorder="1"/>
    <xf numFmtId="0" fontId="5" fillId="3" borderId="1" xfId="0" applyFont="1" applyFill="1" applyBorder="1" applyAlignment="1">
      <alignment vertical="top" wrapText="1"/>
    </xf>
    <xf numFmtId="3" fontId="20" fillId="3" borderId="16" xfId="0" applyNumberFormat="1" applyFont="1" applyFill="1" applyBorder="1"/>
    <xf numFmtId="0" fontId="5" fillId="5" borderId="1" xfId="0" applyFont="1" applyFill="1" applyBorder="1" applyAlignment="1">
      <alignment vertical="top" wrapText="1"/>
    </xf>
    <xf numFmtId="0" fontId="0" fillId="0" borderId="1" xfId="0" applyBorder="1"/>
    <xf numFmtId="0" fontId="5" fillId="6" borderId="10" xfId="0" applyFont="1" applyFill="1" applyBorder="1" applyAlignment="1">
      <alignment vertical="top" wrapText="1"/>
    </xf>
    <xf numFmtId="3" fontId="20" fillId="6" borderId="11" xfId="0" applyNumberFormat="1" applyFont="1" applyFill="1" applyBorder="1"/>
    <xf numFmtId="3" fontId="20" fillId="6" borderId="12" xfId="0" applyNumberFormat="1" applyFont="1" applyFill="1" applyBorder="1"/>
    <xf numFmtId="0" fontId="5" fillId="6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20" xfId="0" applyFont="1" applyBorder="1" applyAlignment="1">
      <alignment horizontal="right" vertical="top" wrapText="1"/>
    </xf>
    <xf numFmtId="0" fontId="4" fillId="5" borderId="10" xfId="0" applyFont="1" applyFill="1" applyBorder="1" applyAlignment="1">
      <alignment vertical="top" wrapText="1"/>
    </xf>
    <xf numFmtId="0" fontId="5" fillId="5" borderId="11" xfId="0" applyFont="1" applyFill="1" applyBorder="1" applyAlignment="1">
      <alignment horizontal="right" vertical="top" wrapText="1"/>
    </xf>
    <xf numFmtId="0" fontId="5" fillId="0" borderId="24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right" vertical="center" wrapText="1"/>
    </xf>
    <xf numFmtId="9" fontId="4" fillId="0" borderId="20" xfId="0" applyNumberFormat="1" applyFont="1" applyBorder="1" applyAlignment="1">
      <alignment vertical="top" wrapText="1"/>
    </xf>
    <xf numFmtId="9" fontId="4" fillId="0" borderId="20" xfId="0" applyNumberFormat="1" applyFont="1" applyBorder="1" applyAlignment="1">
      <alignment horizontal="right" vertical="top" wrapText="1"/>
    </xf>
    <xf numFmtId="9" fontId="5" fillId="5" borderId="11" xfId="0" applyNumberFormat="1" applyFont="1" applyFill="1" applyBorder="1" applyAlignment="1">
      <alignment horizontal="right" vertical="top" wrapText="1"/>
    </xf>
    <xf numFmtId="0" fontId="4" fillId="0" borderId="0" xfId="4" applyFont="1"/>
    <xf numFmtId="3" fontId="4" fillId="0" borderId="41" xfId="4" applyNumberFormat="1" applyFont="1" applyBorder="1"/>
    <xf numFmtId="0" fontId="5" fillId="0" borderId="0" xfId="4" applyFont="1"/>
    <xf numFmtId="3" fontId="5" fillId="0" borderId="41" xfId="4" applyNumberFormat="1" applyFont="1" applyBorder="1"/>
    <xf numFmtId="0" fontId="4" fillId="0" borderId="42" xfId="4" applyFont="1" applyBorder="1" applyAlignment="1">
      <alignment horizontal="center"/>
    </xf>
    <xf numFmtId="0" fontId="5" fillId="0" borderId="42" xfId="4" applyFont="1" applyBorder="1" applyAlignment="1">
      <alignment horizontal="center"/>
    </xf>
    <xf numFmtId="0" fontId="4" fillId="0" borderId="0" xfId="4" applyFont="1" applyAlignment="1">
      <alignment horizontal="right"/>
    </xf>
    <xf numFmtId="0" fontId="5" fillId="0" borderId="0" xfId="4" applyFont="1" applyAlignment="1">
      <alignment horizontal="center"/>
    </xf>
    <xf numFmtId="0" fontId="6" fillId="0" borderId="0" xfId="4" applyFont="1" applyAlignment="1">
      <alignment horizontal="right"/>
    </xf>
    <xf numFmtId="0" fontId="10" fillId="6" borderId="1" xfId="0" applyFont="1" applyFill="1" applyBorder="1" applyAlignment="1">
      <alignment horizontal="center" vertical="top" wrapText="1"/>
    </xf>
    <xf numFmtId="0" fontId="10" fillId="6" borderId="2" xfId="0" applyFont="1" applyFill="1" applyBorder="1" applyAlignment="1">
      <alignment horizontal="center" vertical="top" wrapText="1"/>
    </xf>
    <xf numFmtId="3" fontId="4" fillId="0" borderId="41" xfId="0" applyNumberFormat="1" applyFont="1" applyBorder="1" applyAlignment="1">
      <alignment horizontal="right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3" fontId="13" fillId="0" borderId="5" xfId="0" applyNumberFormat="1" applyFont="1" applyBorder="1" applyAlignment="1">
      <alignment horizontal="right" vertical="center" wrapText="1"/>
    </xf>
    <xf numFmtId="3" fontId="27" fillId="0" borderId="5" xfId="0" applyNumberFormat="1" applyFont="1" applyBorder="1" applyAlignment="1">
      <alignment vertical="center"/>
    </xf>
    <xf numFmtId="3" fontId="28" fillId="0" borderId="27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3" fontId="13" fillId="0" borderId="2" xfId="0" applyNumberFormat="1" applyFont="1" applyBorder="1" applyAlignment="1">
      <alignment horizontal="right" vertical="center" wrapText="1"/>
    </xf>
    <xf numFmtId="3" fontId="27" fillId="0" borderId="2" xfId="0" applyNumberFormat="1" applyFont="1" applyBorder="1" applyAlignment="1">
      <alignment vertical="center"/>
    </xf>
    <xf numFmtId="3" fontId="13" fillId="0" borderId="2" xfId="0" applyNumberFormat="1" applyFont="1" applyBorder="1" applyAlignment="1">
      <alignment vertical="center"/>
    </xf>
    <xf numFmtId="3" fontId="28" fillId="0" borderId="9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3" fontId="14" fillId="0" borderId="2" xfId="0" applyNumberFormat="1" applyFont="1" applyBorder="1" applyAlignment="1">
      <alignment horizontal="right" vertical="center" wrapText="1"/>
    </xf>
    <xf numFmtId="3" fontId="13" fillId="0" borderId="2" xfId="0" applyNumberFormat="1" applyFont="1" applyBorder="1" applyAlignment="1">
      <alignment vertical="center" wrapText="1"/>
    </xf>
    <xf numFmtId="0" fontId="28" fillId="0" borderId="2" xfId="0" applyFont="1" applyBorder="1" applyAlignment="1">
      <alignment vertical="center"/>
    </xf>
    <xf numFmtId="0" fontId="14" fillId="0" borderId="11" xfId="0" applyFont="1" applyBorder="1" applyAlignment="1">
      <alignment horizontal="left" vertical="top" wrapText="1"/>
    </xf>
    <xf numFmtId="3" fontId="14" fillId="0" borderId="2" xfId="0" applyNumberFormat="1" applyFont="1" applyBorder="1" applyAlignment="1">
      <alignment vertical="center"/>
    </xf>
    <xf numFmtId="3" fontId="29" fillId="0" borderId="9" xfId="0" applyNumberFormat="1" applyFont="1" applyBorder="1" applyAlignment="1">
      <alignment vertical="center"/>
    </xf>
    <xf numFmtId="3" fontId="14" fillId="0" borderId="11" xfId="0" applyNumberFormat="1" applyFont="1" applyBorder="1" applyAlignment="1">
      <alignment vertical="center"/>
    </xf>
    <xf numFmtId="3" fontId="29" fillId="0" borderId="12" xfId="0" applyNumberFormat="1" applyFont="1" applyBorder="1" applyAlignment="1">
      <alignment vertical="center"/>
    </xf>
    <xf numFmtId="0" fontId="24" fillId="4" borderId="1" xfId="0" applyFont="1" applyFill="1" applyBorder="1" applyAlignment="1">
      <alignment horizontal="left"/>
    </xf>
    <xf numFmtId="3" fontId="24" fillId="4" borderId="15" xfId="0" applyNumberFormat="1" applyFont="1" applyFill="1" applyBorder="1" applyAlignment="1">
      <alignment horizontal="right"/>
    </xf>
    <xf numFmtId="10" fontId="5" fillId="4" borderId="2" xfId="0" applyNumberFormat="1" applyFont="1" applyFill="1" applyBorder="1"/>
    <xf numFmtId="10" fontId="24" fillId="4" borderId="15" xfId="0" applyNumberFormat="1" applyFont="1" applyFill="1" applyBorder="1"/>
    <xf numFmtId="0" fontId="5" fillId="3" borderId="20" xfId="0" applyFont="1" applyFill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3" fontId="24" fillId="3" borderId="20" xfId="0" applyNumberFormat="1" applyFont="1" applyFill="1" applyBorder="1"/>
    <xf numFmtId="3" fontId="24" fillId="3" borderId="44" xfId="0" applyNumberFormat="1" applyFont="1" applyFill="1" applyBorder="1"/>
    <xf numFmtId="3" fontId="21" fillId="0" borderId="20" xfId="0" applyNumberFormat="1" applyFont="1" applyBorder="1"/>
    <xf numFmtId="3" fontId="21" fillId="0" borderId="44" xfId="0" applyNumberFormat="1" applyFont="1" applyBorder="1"/>
    <xf numFmtId="0" fontId="24" fillId="3" borderId="1" xfId="0" applyFont="1" applyFill="1" applyBorder="1" applyAlignment="1">
      <alignment horizontal="left"/>
    </xf>
    <xf numFmtId="10" fontId="21" fillId="3" borderId="34" xfId="0" applyNumberFormat="1" applyFont="1" applyFill="1" applyBorder="1"/>
    <xf numFmtId="10" fontId="21" fillId="3" borderId="9" xfId="0" applyNumberFormat="1" applyFont="1" applyFill="1" applyBorder="1"/>
    <xf numFmtId="3" fontId="20" fillId="0" borderId="2" xfId="0" applyNumberFormat="1" applyFont="1" applyBorder="1"/>
    <xf numFmtId="3" fontId="20" fillId="0" borderId="16" xfId="0" applyNumberFormat="1" applyFont="1" applyBorder="1"/>
    <xf numFmtId="0" fontId="4" fillId="0" borderId="15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/>
    <xf numFmtId="3" fontId="0" fillId="0" borderId="9" xfId="0" applyNumberFormat="1" applyBorder="1"/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 wrapText="1"/>
    </xf>
    <xf numFmtId="0" fontId="20" fillId="5" borderId="10" xfId="0" applyFont="1" applyFill="1" applyBorder="1"/>
    <xf numFmtId="0" fontId="20" fillId="5" borderId="11" xfId="0" quotePrefix="1" applyFont="1" applyFill="1" applyBorder="1" applyAlignment="1">
      <alignment horizontal="center" vertical="center"/>
    </xf>
    <xf numFmtId="3" fontId="20" fillId="5" borderId="11" xfId="0" applyNumberFormat="1" applyFont="1" applyFill="1" applyBorder="1"/>
    <xf numFmtId="3" fontId="20" fillId="5" borderId="12" xfId="0" applyNumberFormat="1" applyFont="1" applyFill="1" applyBorder="1"/>
    <xf numFmtId="0" fontId="20" fillId="6" borderId="4" xfId="0" applyFont="1" applyFill="1" applyBorder="1" applyAlignment="1">
      <alignment horizontal="center"/>
    </xf>
    <xf numFmtId="0" fontId="20" fillId="6" borderId="5" xfId="0" applyFont="1" applyFill="1" applyBorder="1" applyAlignment="1">
      <alignment horizontal="center"/>
    </xf>
    <xf numFmtId="0" fontId="20" fillId="6" borderId="27" xfId="0" applyFont="1" applyFill="1" applyBorder="1" applyAlignment="1">
      <alignment horizontal="center"/>
    </xf>
    <xf numFmtId="0" fontId="20" fillId="6" borderId="1" xfId="0" applyFont="1" applyFill="1" applyBorder="1"/>
    <xf numFmtId="0" fontId="20" fillId="6" borderId="2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9" xfId="0" applyFont="1" applyFill="1" applyBorder="1"/>
    <xf numFmtId="0" fontId="0" fillId="0" borderId="1" xfId="0" applyBorder="1" applyAlignment="1">
      <alignment vertical="center" wrapText="1"/>
    </xf>
    <xf numFmtId="0" fontId="20" fillId="0" borderId="9" xfId="0" applyFont="1" applyBorder="1"/>
    <xf numFmtId="0" fontId="20" fillId="5" borderId="11" xfId="0" applyFont="1" applyFill="1" applyBorder="1"/>
    <xf numFmtId="0" fontId="20" fillId="5" borderId="12" xfId="0" applyFont="1" applyFill="1" applyBorder="1"/>
    <xf numFmtId="0" fontId="30" fillId="5" borderId="45" xfId="0" applyFont="1" applyFill="1" applyBorder="1" applyAlignment="1">
      <alignment vertical="center"/>
    </xf>
    <xf numFmtId="0" fontId="30" fillId="5" borderId="46" xfId="0" applyFont="1" applyFill="1" applyBorder="1" applyAlignment="1">
      <alignment horizontal="right" vertical="center"/>
    </xf>
    <xf numFmtId="0" fontId="31" fillId="0" borderId="45" xfId="0" applyFont="1" applyBorder="1" applyAlignment="1">
      <alignment vertical="center" wrapText="1"/>
    </xf>
    <xf numFmtId="0" fontId="31" fillId="0" borderId="46" xfId="0" applyFont="1" applyBorder="1" applyAlignment="1">
      <alignment horizontal="right" vertical="center"/>
    </xf>
    <xf numFmtId="0" fontId="30" fillId="5" borderId="45" xfId="0" applyFont="1" applyFill="1" applyBorder="1" applyAlignment="1">
      <alignment vertical="center" wrapText="1"/>
    </xf>
    <xf numFmtId="0" fontId="31" fillId="0" borderId="47" xfId="0" applyFont="1" applyBorder="1" applyAlignment="1">
      <alignment vertical="center" wrapText="1"/>
    </xf>
    <xf numFmtId="0" fontId="31" fillId="0" borderId="31" xfId="0" applyFont="1" applyBorder="1" applyAlignment="1">
      <alignment horizontal="right" vertical="center"/>
    </xf>
    <xf numFmtId="0" fontId="30" fillId="5" borderId="48" xfId="0" applyFont="1" applyFill="1" applyBorder="1" applyAlignment="1">
      <alignment vertical="center" wrapText="1"/>
    </xf>
    <xf numFmtId="0" fontId="30" fillId="5" borderId="49" xfId="0" applyFont="1" applyFill="1" applyBorder="1" applyAlignment="1">
      <alignment horizontal="right" vertical="center"/>
    </xf>
    <xf numFmtId="0" fontId="30" fillId="5" borderId="46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21" fillId="8" borderId="4" xfId="0" applyFont="1" applyFill="1" applyBorder="1" applyAlignment="1">
      <alignment horizontal="center" vertical="center" wrapText="1"/>
    </xf>
    <xf numFmtId="0" fontId="21" fillId="8" borderId="27" xfId="0" applyFont="1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/>
    </xf>
    <xf numFmtId="0" fontId="0" fillId="8" borderId="24" xfId="0" applyFill="1" applyBorder="1" applyAlignment="1">
      <alignment horizontal="right"/>
    </xf>
    <xf numFmtId="0" fontId="0" fillId="8" borderId="40" xfId="0" applyFill="1" applyBorder="1" applyAlignment="1">
      <alignment horizontal="right" wrapText="1"/>
    </xf>
    <xf numFmtId="0" fontId="0" fillId="8" borderId="24" xfId="0" applyFill="1" applyBorder="1" applyAlignment="1">
      <alignment horizontal="left" vertical="center" wrapText="1"/>
    </xf>
    <xf numFmtId="0" fontId="0" fillId="8" borderId="24" xfId="0" applyFill="1" applyBorder="1" applyAlignment="1">
      <alignment horizontal="right" vertical="center" wrapText="1"/>
    </xf>
    <xf numFmtId="3" fontId="21" fillId="0" borderId="2" xfId="0" applyNumberFormat="1" applyFont="1" applyBorder="1" applyAlignment="1">
      <alignment horizontal="right"/>
    </xf>
    <xf numFmtId="0" fontId="22" fillId="0" borderId="0" xfId="0" applyFont="1"/>
    <xf numFmtId="0" fontId="23" fillId="0" borderId="0" xfId="0" applyFont="1"/>
    <xf numFmtId="0" fontId="0" fillId="0" borderId="0" xfId="0" applyAlignment="1">
      <alignment horizontal="center" vertical="center"/>
    </xf>
    <xf numFmtId="3" fontId="21" fillId="0" borderId="28" xfId="0" applyNumberFormat="1" applyFont="1" applyBorder="1"/>
    <xf numFmtId="3" fontId="4" fillId="0" borderId="26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3" fontId="24" fillId="6" borderId="2" xfId="0" applyNumberFormat="1" applyFont="1" applyFill="1" applyBorder="1" applyAlignment="1">
      <alignment horizontal="center"/>
    </xf>
    <xf numFmtId="0" fontId="9" fillId="3" borderId="20" xfId="0" applyFont="1" applyFill="1" applyBorder="1" applyAlignment="1">
      <alignment vertical="top" wrapText="1"/>
    </xf>
    <xf numFmtId="10" fontId="24" fillId="3" borderId="20" xfId="0" applyNumberFormat="1" applyFont="1" applyFill="1" applyBorder="1"/>
    <xf numFmtId="10" fontId="24" fillId="3" borderId="23" xfId="0" applyNumberFormat="1" applyFont="1" applyFill="1" applyBorder="1"/>
    <xf numFmtId="0" fontId="25" fillId="4" borderId="1" xfId="0" applyFont="1" applyFill="1" applyBorder="1" applyAlignment="1">
      <alignment horizontal="justify"/>
    </xf>
    <xf numFmtId="3" fontId="24" fillId="4" borderId="50" xfId="0" applyNumberFormat="1" applyFont="1" applyFill="1" applyBorder="1" applyAlignment="1">
      <alignment horizontal="right"/>
    </xf>
    <xf numFmtId="10" fontId="5" fillId="4" borderId="20" xfId="0" applyNumberFormat="1" applyFont="1" applyFill="1" applyBorder="1"/>
    <xf numFmtId="3" fontId="24" fillId="4" borderId="20" xfId="0" applyNumberFormat="1" applyFont="1" applyFill="1" applyBorder="1"/>
    <xf numFmtId="10" fontId="24" fillId="4" borderId="20" xfId="0" applyNumberFormat="1" applyFont="1" applyFill="1" applyBorder="1"/>
    <xf numFmtId="10" fontId="24" fillId="4" borderId="50" xfId="0" applyNumberFormat="1" applyFont="1" applyFill="1" applyBorder="1"/>
    <xf numFmtId="3" fontId="24" fillId="4" borderId="50" xfId="0" applyNumberFormat="1" applyFont="1" applyFill="1" applyBorder="1"/>
    <xf numFmtId="10" fontId="24" fillId="4" borderId="19" xfId="0" applyNumberFormat="1" applyFont="1" applyFill="1" applyBorder="1"/>
    <xf numFmtId="0" fontId="25" fillId="3" borderId="1" xfId="0" applyFont="1" applyFill="1" applyBorder="1" applyAlignment="1">
      <alignment horizontal="justify"/>
    </xf>
    <xf numFmtId="3" fontId="33" fillId="0" borderId="2" xfId="0" applyNumberFormat="1" applyFont="1" applyBorder="1"/>
    <xf numFmtId="0" fontId="4" fillId="0" borderId="2" xfId="0" applyFont="1" applyBorder="1" applyAlignment="1">
      <alignment vertical="center" wrapText="1"/>
    </xf>
    <xf numFmtId="0" fontId="24" fillId="6" borderId="5" xfId="0" applyFont="1" applyFill="1" applyBorder="1" applyAlignment="1">
      <alignment horizontal="center" vertical="center"/>
    </xf>
    <xf numFmtId="0" fontId="24" fillId="5" borderId="11" xfId="0" applyFont="1" applyFill="1" applyBorder="1"/>
    <xf numFmtId="0" fontId="24" fillId="5" borderId="5" xfId="0" applyFont="1" applyFill="1" applyBorder="1"/>
    <xf numFmtId="0" fontId="21" fillId="5" borderId="2" xfId="0" applyFont="1" applyFill="1" applyBorder="1"/>
    <xf numFmtId="0" fontId="24" fillId="6" borderId="4" xfId="0" applyFont="1" applyFill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center" vertical="center"/>
    </xf>
    <xf numFmtId="3" fontId="24" fillId="6" borderId="2" xfId="0" applyNumberFormat="1" applyFont="1" applyFill="1" applyBorder="1" applyAlignment="1">
      <alignment horizontal="center" vertical="center" wrapText="1"/>
    </xf>
    <xf numFmtId="0" fontId="24" fillId="6" borderId="14" xfId="0" applyFont="1" applyFill="1" applyBorder="1" applyAlignment="1">
      <alignment horizontal="center" vertical="center" wrapText="1"/>
    </xf>
    <xf numFmtId="0" fontId="24" fillId="6" borderId="24" xfId="0" applyFont="1" applyFill="1" applyBorder="1" applyAlignment="1">
      <alignment horizontal="center" vertical="center" wrapText="1"/>
    </xf>
    <xf numFmtId="0" fontId="24" fillId="5" borderId="24" xfId="0" applyFont="1" applyFill="1" applyBorder="1"/>
    <xf numFmtId="0" fontId="24" fillId="6" borderId="25" xfId="0" applyFont="1" applyFill="1" applyBorder="1" applyAlignment="1">
      <alignment horizontal="center" vertical="center"/>
    </xf>
    <xf numFmtId="0" fontId="0" fillId="0" borderId="9" xfId="0" applyBorder="1"/>
    <xf numFmtId="0" fontId="24" fillId="6" borderId="2" xfId="0" applyFont="1" applyFill="1" applyBorder="1" applyAlignment="1">
      <alignment horizontal="center" vertical="center"/>
    </xf>
    <xf numFmtId="0" fontId="25" fillId="7" borderId="1" xfId="0" applyFont="1" applyFill="1" applyBorder="1"/>
    <xf numFmtId="0" fontId="9" fillId="7" borderId="2" xfId="0" applyFont="1" applyFill="1" applyBorder="1" applyAlignment="1">
      <alignment vertical="top" wrapText="1"/>
    </xf>
    <xf numFmtId="3" fontId="25" fillId="7" borderId="2" xfId="0" applyNumberFormat="1" applyFont="1" applyFill="1" applyBorder="1"/>
    <xf numFmtId="0" fontId="21" fillId="0" borderId="20" xfId="0" applyFont="1" applyBorder="1"/>
    <xf numFmtId="0" fontId="21" fillId="5" borderId="20" xfId="0" applyFont="1" applyFill="1" applyBorder="1"/>
    <xf numFmtId="0" fontId="0" fillId="0" borderId="26" xfId="0" applyBorder="1"/>
    <xf numFmtId="3" fontId="4" fillId="3" borderId="2" xfId="0" applyNumberFormat="1" applyFont="1" applyFill="1" applyBorder="1"/>
    <xf numFmtId="10" fontId="24" fillId="8" borderId="2" xfId="0" applyNumberFormat="1" applyFont="1" applyFill="1" applyBorder="1"/>
    <xf numFmtId="0" fontId="0" fillId="6" borderId="13" xfId="0" applyFill="1" applyBorder="1"/>
    <xf numFmtId="0" fontId="21" fillId="6" borderId="6" xfId="0" applyFont="1" applyFill="1" applyBorder="1" applyAlignment="1">
      <alignment horizontal="center"/>
    </xf>
    <xf numFmtId="0" fontId="0" fillId="6" borderId="2" xfId="0" applyFill="1" applyBorder="1"/>
    <xf numFmtId="3" fontId="4" fillId="0" borderId="2" xfId="0" applyNumberFormat="1" applyFont="1" applyBorder="1" applyProtection="1">
      <protection hidden="1"/>
    </xf>
    <xf numFmtId="3" fontId="21" fillId="0" borderId="2" xfId="0" applyNumberFormat="1" applyFont="1" applyBorder="1" applyProtection="1">
      <protection hidden="1"/>
    </xf>
    <xf numFmtId="3" fontId="21" fillId="5" borderId="2" xfId="0" applyNumberFormat="1" applyFont="1" applyFill="1" applyBorder="1"/>
    <xf numFmtId="3" fontId="0" fillId="5" borderId="2" xfId="0" applyNumberFormat="1" applyFill="1" applyBorder="1"/>
    <xf numFmtId="3" fontId="21" fillId="3" borderId="2" xfId="0" applyNumberFormat="1" applyFont="1" applyFill="1" applyBorder="1" applyProtection="1">
      <protection hidden="1"/>
    </xf>
    <xf numFmtId="3" fontId="21" fillId="3" borderId="2" xfId="0" applyNumberFormat="1" applyFont="1" applyFill="1" applyBorder="1" applyAlignment="1">
      <alignment horizontal="right"/>
    </xf>
    <xf numFmtId="0" fontId="0" fillId="5" borderId="2" xfId="0" applyFill="1" applyBorder="1"/>
    <xf numFmtId="0" fontId="9" fillId="0" borderId="20" xfId="0" applyFont="1" applyBorder="1" applyAlignment="1">
      <alignment vertical="top" wrapText="1"/>
    </xf>
    <xf numFmtId="3" fontId="25" fillId="0" borderId="20" xfId="0" applyNumberFormat="1" applyFont="1" applyBorder="1"/>
    <xf numFmtId="10" fontId="25" fillId="7" borderId="2" xfId="0" applyNumberFormat="1" applyFont="1" applyFill="1" applyBorder="1"/>
    <xf numFmtId="0" fontId="0" fillId="0" borderId="16" xfId="0" applyBorder="1"/>
    <xf numFmtId="0" fontId="25" fillId="5" borderId="2" xfId="0" applyFont="1" applyFill="1" applyBorder="1"/>
    <xf numFmtId="0" fontId="26" fillId="0" borderId="0" xfId="0" applyFont="1"/>
    <xf numFmtId="0" fontId="20" fillId="0" borderId="0" xfId="0" applyFont="1"/>
    <xf numFmtId="3" fontId="20" fillId="4" borderId="16" xfId="0" applyNumberFormat="1" applyFont="1" applyFill="1" applyBorder="1"/>
    <xf numFmtId="0" fontId="32" fillId="0" borderId="0" xfId="0" applyFont="1"/>
    <xf numFmtId="0" fontId="9" fillId="3" borderId="50" xfId="0" applyFont="1" applyFill="1" applyBorder="1" applyAlignment="1">
      <alignment vertical="top" wrapText="1"/>
    </xf>
    <xf numFmtId="3" fontId="32" fillId="0" borderId="2" xfId="0" applyNumberFormat="1" applyFont="1" applyBorder="1"/>
    <xf numFmtId="3" fontId="32" fillId="0" borderId="16" xfId="0" applyNumberFormat="1" applyFont="1" applyBorder="1"/>
    <xf numFmtId="3" fontId="34" fillId="0" borderId="9" xfId="0" applyNumberFormat="1" applyFont="1" applyBorder="1"/>
    <xf numFmtId="3" fontId="32" fillId="0" borderId="0" xfId="0" applyNumberFormat="1" applyFont="1"/>
    <xf numFmtId="3" fontId="35" fillId="0" borderId="2" xfId="0" applyNumberFormat="1" applyFont="1" applyBorder="1"/>
    <xf numFmtId="3" fontId="24" fillId="8" borderId="2" xfId="0" applyNumberFormat="1" applyFont="1" applyFill="1" applyBorder="1"/>
    <xf numFmtId="3" fontId="36" fillId="3" borderId="2" xfId="0" applyNumberFormat="1" applyFont="1" applyFill="1" applyBorder="1"/>
    <xf numFmtId="3" fontId="36" fillId="0" borderId="2" xfId="0" applyNumberFormat="1" applyFont="1" applyBorder="1"/>
    <xf numFmtId="0" fontId="5" fillId="6" borderId="5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left"/>
    </xf>
    <xf numFmtId="0" fontId="21" fillId="6" borderId="0" xfId="0" applyFont="1" applyFill="1" applyAlignment="1">
      <alignment horizontal="center"/>
    </xf>
    <xf numFmtId="3" fontId="24" fillId="6" borderId="2" xfId="0" applyNumberFormat="1" applyFont="1" applyFill="1" applyBorder="1" applyAlignment="1">
      <alignment horizontal="center"/>
    </xf>
    <xf numFmtId="3" fontId="24" fillId="6" borderId="2" xfId="0" applyNumberFormat="1" applyFont="1" applyFill="1" applyBorder="1" applyAlignment="1">
      <alignment horizontal="center" vertical="center"/>
    </xf>
    <xf numFmtId="3" fontId="24" fillId="6" borderId="6" xfId="0" applyNumberFormat="1" applyFont="1" applyFill="1" applyBorder="1" applyAlignment="1">
      <alignment horizontal="center" vertical="center"/>
    </xf>
    <xf numFmtId="3" fontId="24" fillId="6" borderId="7" xfId="0" applyNumberFormat="1" applyFont="1" applyFill="1" applyBorder="1" applyAlignment="1">
      <alignment horizontal="center" vertical="center"/>
    </xf>
    <xf numFmtId="3" fontId="24" fillId="6" borderId="24" xfId="0" applyNumberFormat="1" applyFont="1" applyFill="1" applyBorder="1" applyAlignment="1">
      <alignment horizontal="center" vertical="center"/>
    </xf>
    <xf numFmtId="0" fontId="21" fillId="6" borderId="0" xfId="0" applyFont="1" applyFill="1" applyAlignment="1">
      <alignment horizontal="center" vertical="center"/>
    </xf>
    <xf numFmtId="0" fontId="21" fillId="6" borderId="32" xfId="0" applyFont="1" applyFill="1" applyBorder="1" applyAlignment="1">
      <alignment horizontal="center" vertical="center"/>
    </xf>
    <xf numFmtId="0" fontId="20" fillId="6" borderId="64" xfId="0" applyFont="1" applyFill="1" applyBorder="1" applyAlignment="1">
      <alignment horizontal="center" vertical="center" wrapText="1"/>
    </xf>
    <xf numFmtId="0" fontId="20" fillId="6" borderId="63" xfId="0" applyFont="1" applyFill="1" applyBorder="1" applyAlignment="1">
      <alignment horizontal="center" vertical="center" wrapText="1"/>
    </xf>
    <xf numFmtId="0" fontId="20" fillId="6" borderId="65" xfId="0" applyFont="1" applyFill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center" vertical="center" wrapText="1"/>
    </xf>
    <xf numFmtId="0" fontId="24" fillId="6" borderId="51" xfId="0" applyFont="1" applyFill="1" applyBorder="1" applyAlignment="1">
      <alignment horizontal="center" vertical="center" wrapText="1"/>
    </xf>
    <xf numFmtId="0" fontId="24" fillId="6" borderId="53" xfId="0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1" fillId="0" borderId="5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left" vertical="top" wrapText="1"/>
    </xf>
    <xf numFmtId="0" fontId="24" fillId="6" borderId="43" xfId="0" applyFont="1" applyFill="1" applyBorder="1" applyAlignment="1">
      <alignment horizontal="center" vertical="center"/>
    </xf>
    <xf numFmtId="0" fontId="24" fillId="6" borderId="53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left" vertical="top" wrapText="1"/>
    </xf>
    <xf numFmtId="0" fontId="5" fillId="0" borderId="56" xfId="4" applyFont="1" applyBorder="1" applyAlignment="1">
      <alignment horizontal="left" vertical="center"/>
    </xf>
    <xf numFmtId="0" fontId="5" fillId="0" borderId="57" xfId="4" applyFont="1" applyBorder="1" applyAlignment="1">
      <alignment horizontal="left" vertical="center"/>
    </xf>
    <xf numFmtId="0" fontId="5" fillId="0" borderId="58" xfId="4" applyFont="1" applyBorder="1" applyAlignment="1">
      <alignment horizontal="left" vertical="center"/>
    </xf>
    <xf numFmtId="0" fontId="5" fillId="0" borderId="0" xfId="4" applyFont="1" applyAlignment="1">
      <alignment horizontal="center"/>
    </xf>
    <xf numFmtId="0" fontId="5" fillId="0" borderId="0" xfId="4" applyFont="1" applyAlignment="1">
      <alignment horizontal="left"/>
    </xf>
    <xf numFmtId="0" fontId="5" fillId="2" borderId="59" xfId="4" applyFont="1" applyFill="1" applyBorder="1" applyAlignment="1">
      <alignment horizontal="center" vertical="center" wrapText="1"/>
    </xf>
    <xf numFmtId="0" fontId="5" fillId="2" borderId="42" xfId="4" applyFont="1" applyFill="1" applyBorder="1" applyAlignment="1">
      <alignment horizontal="center" vertical="center" wrapText="1"/>
    </xf>
    <xf numFmtId="0" fontId="5" fillId="2" borderId="60" xfId="4" applyFont="1" applyFill="1" applyBorder="1" applyAlignment="1">
      <alignment horizontal="center" vertical="center"/>
    </xf>
    <xf numFmtId="0" fontId="5" fillId="2" borderId="55" xfId="4" applyFont="1" applyFill="1" applyBorder="1" applyAlignment="1">
      <alignment horizontal="center" vertical="center"/>
    </xf>
    <xf numFmtId="0" fontId="4" fillId="0" borderId="55" xfId="4" applyFont="1" applyBorder="1" applyAlignment="1">
      <alignment horizontal="left" vertical="center"/>
    </xf>
    <xf numFmtId="0" fontId="2" fillId="0" borderId="55" xfId="4" applyFont="1" applyBorder="1" applyAlignment="1">
      <alignment horizontal="left"/>
    </xf>
    <xf numFmtId="0" fontId="5" fillId="0" borderId="55" xfId="4" applyFont="1" applyBorder="1" applyAlignment="1">
      <alignment horizontal="left"/>
    </xf>
    <xf numFmtId="0" fontId="4" fillId="0" borderId="55" xfId="4" applyFont="1" applyBorder="1" applyAlignment="1">
      <alignment horizontal="left"/>
    </xf>
    <xf numFmtId="0" fontId="5" fillId="0" borderId="55" xfId="4" applyFont="1" applyBorder="1" applyAlignment="1">
      <alignment horizontal="left" vertical="center"/>
    </xf>
    <xf numFmtId="0" fontId="4" fillId="0" borderId="0" xfId="4" applyFont="1" applyAlignment="1">
      <alignment horizontal="center"/>
    </xf>
    <xf numFmtId="0" fontId="10" fillId="6" borderId="4" xfId="0" applyFont="1" applyFill="1" applyBorder="1" applyAlignment="1">
      <alignment horizontal="center" vertical="top" wrapText="1"/>
    </xf>
    <xf numFmtId="0" fontId="32" fillId="6" borderId="5" xfId="0" applyFont="1" applyFill="1" applyBorder="1"/>
    <xf numFmtId="0" fontId="12" fillId="6" borderId="5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top" wrapText="1"/>
    </xf>
    <xf numFmtId="0" fontId="11" fillId="6" borderId="50" xfId="0" applyFont="1" applyFill="1" applyBorder="1" applyAlignment="1">
      <alignment horizontal="center" vertical="top" wrapText="1"/>
    </xf>
    <xf numFmtId="0" fontId="11" fillId="6" borderId="61" xfId="0" applyFont="1" applyFill="1" applyBorder="1" applyAlignment="1">
      <alignment horizontal="center" vertical="top" wrapText="1"/>
    </xf>
    <xf numFmtId="0" fontId="11" fillId="6" borderId="62" xfId="0" applyFont="1" applyFill="1" applyBorder="1" applyAlignment="1">
      <alignment horizontal="center" vertical="top" wrapText="1"/>
    </xf>
    <xf numFmtId="0" fontId="10" fillId="6" borderId="20" xfId="0" applyFont="1" applyFill="1" applyBorder="1" applyAlignment="1">
      <alignment horizontal="center" vertical="top" wrapText="1"/>
    </xf>
    <xf numFmtId="0" fontId="10" fillId="6" borderId="7" xfId="0" applyFont="1" applyFill="1" applyBorder="1" applyAlignment="1">
      <alignment horizontal="center" vertical="top" wrapText="1"/>
    </xf>
    <xf numFmtId="0" fontId="10" fillId="6" borderId="8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63" xfId="0" applyFill="1" applyBorder="1" applyAlignment="1">
      <alignment horizontal="center"/>
    </xf>
    <xf numFmtId="3" fontId="0" fillId="0" borderId="0" xfId="0" applyNumberFormat="1" applyFill="1"/>
  </cellXfs>
  <cellStyles count="5">
    <cellStyle name="Normál" xfId="0" builtinId="0"/>
    <cellStyle name="Normál 2" xfId="1" xr:uid="{00000000-0005-0000-0000-000001000000}"/>
    <cellStyle name="Normál 2 2" xfId="2" xr:uid="{00000000-0005-0000-0000-000002000000}"/>
    <cellStyle name="Normál 3" xfId="3" xr:uid="{00000000-0005-0000-0000-000003000000}"/>
    <cellStyle name="Normál 4" xfId="4" xr:uid="{00000000-0005-0000-0000-000004000000}"/>
  </cellStyles>
  <dxfs count="139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fill>
        <patternFill patternType="solid">
          <fgColor indexed="64"/>
          <bgColor rgb="FF66FF66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11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scheme val="none"/>
      </font>
      <numFmt numFmtId="3" formatCode="#,##0"/>
      <border diagonalUp="0" diagonalDown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fill>
        <patternFill patternType="solid">
          <fgColor indexed="64"/>
          <bgColor rgb="FF66FF66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11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fill>
        <patternFill patternType="solid">
          <fgColor indexed="64"/>
          <bgColor rgb="FF66FF66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11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scheme val="none"/>
      </font>
      <numFmt numFmtId="3" formatCode="#,##0"/>
      <border diagonalUp="0" diagonalDown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fill>
        <patternFill patternType="solid">
          <fgColor indexed="64"/>
          <bgColor rgb="FF66FF66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11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1"/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00"/>
        </patternFill>
      </fill>
    </dxf>
  </dxfs>
  <tableStyles count="1" defaultTableStyle="TableStyleMedium9" defaultPivotStyle="PivotStyleLight16">
    <tableStyle name="Táblázatstílus 1" pivot="0" count="1" xr9:uid="{00000000-0011-0000-FFFF-FFFF00000000}">
      <tableStyleElement type="firstRowStripe" dxfId="13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06els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4406els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4406leg&#250;jabb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Munkahely/10%20Kist&#233;rs&#233;g/10%20p&#233;nz&#252;gy/20%20k&#246;lts&#233;gvet&#233;s/k&#246;lts&#233;gvet&#233;s%202024/Tervez&#233;s/2024%20k&#246;lts&#233;gvet&#233;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Kist&#233;rs&#233;g\2024\2024%20I.%20el&#337;ir&#225;nyzat%20m&#243;dos&#237;t&#225;s%2009.30\2024%20k&#246;lts&#233;gvet&#233;s%20I%20sz%20m&#243;dos&#237;t&#225;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4. feladatok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Bevételi források"/>
      <sheetName val="2.szKiadás kiemelt jogcímenként"/>
      <sheetName val="3a sz.Működési mérleg"/>
      <sheetName val="3b sz.Felhalmozási mérleg"/>
      <sheetName val="4. sz. felújítási ei"/>
      <sheetName val="5.sz.beruházási kiadások"/>
      <sheetName val="6a. sz. Fizetendő hozzájárulás"/>
      <sheetName val="6b. sz. Településeknek átadott"/>
      <sheetName val="7. sz. Likviditási terv"/>
      <sheetName val="8.sz. Társulás ktgv. feladaton"/>
      <sheetName val="9. Intézményi költségvetések"/>
      <sheetName val="10.Létszám e. i."/>
      <sheetName val="11. Közfoglalk. létszám ei"/>
      <sheetName val="12.EU projektek "/>
      <sheetName val="13. mellékl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B6">
            <v>1302</v>
          </cell>
        </row>
        <row r="7">
          <cell r="B7">
            <v>1827</v>
          </cell>
        </row>
        <row r="8">
          <cell r="B8">
            <v>892</v>
          </cell>
        </row>
        <row r="9">
          <cell r="B9">
            <v>1655</v>
          </cell>
        </row>
        <row r="10">
          <cell r="B10">
            <v>484</v>
          </cell>
        </row>
        <row r="11">
          <cell r="B11">
            <v>2272</v>
          </cell>
        </row>
        <row r="12">
          <cell r="B12">
            <v>360</v>
          </cell>
        </row>
        <row r="13">
          <cell r="B13">
            <v>307</v>
          </cell>
        </row>
        <row r="14">
          <cell r="B14">
            <v>97</v>
          </cell>
        </row>
        <row r="15">
          <cell r="B15">
            <v>321</v>
          </cell>
        </row>
        <row r="16">
          <cell r="B16">
            <v>278</v>
          </cell>
        </row>
        <row r="17">
          <cell r="B17">
            <v>68</v>
          </cell>
        </row>
        <row r="18">
          <cell r="B18">
            <v>348</v>
          </cell>
        </row>
        <row r="19">
          <cell r="B19">
            <v>2296</v>
          </cell>
        </row>
        <row r="20">
          <cell r="B20">
            <v>49</v>
          </cell>
        </row>
        <row r="21">
          <cell r="B21">
            <v>11328</v>
          </cell>
        </row>
        <row r="22">
          <cell r="B22">
            <v>1394</v>
          </cell>
        </row>
        <row r="23">
          <cell r="B23">
            <v>490</v>
          </cell>
        </row>
        <row r="24">
          <cell r="B24">
            <v>862</v>
          </cell>
        </row>
        <row r="25">
          <cell r="B25">
            <v>130</v>
          </cell>
        </row>
        <row r="26">
          <cell r="B26">
            <v>733</v>
          </cell>
        </row>
        <row r="27">
          <cell r="B27">
            <v>803</v>
          </cell>
        </row>
        <row r="28">
          <cell r="B28">
            <v>864</v>
          </cell>
        </row>
        <row r="29">
          <cell r="B29">
            <v>506</v>
          </cell>
        </row>
        <row r="30">
          <cell r="B30">
            <v>538</v>
          </cell>
        </row>
        <row r="31">
          <cell r="B31">
            <v>735</v>
          </cell>
        </row>
        <row r="32">
          <cell r="B32">
            <v>99</v>
          </cell>
        </row>
        <row r="33">
          <cell r="B33">
            <v>865</v>
          </cell>
        </row>
        <row r="34">
          <cell r="B34">
            <v>582</v>
          </cell>
        </row>
        <row r="35">
          <cell r="B35">
            <v>213</v>
          </cell>
        </row>
        <row r="36">
          <cell r="B36">
            <v>330</v>
          </cell>
        </row>
        <row r="37">
          <cell r="B37">
            <v>302</v>
          </cell>
        </row>
        <row r="38">
          <cell r="B38">
            <v>657</v>
          </cell>
        </row>
        <row r="39">
          <cell r="B39">
            <v>434</v>
          </cell>
        </row>
        <row r="40">
          <cell r="B40">
            <v>156</v>
          </cell>
        </row>
        <row r="41">
          <cell r="B41">
            <v>163</v>
          </cell>
        </row>
        <row r="42">
          <cell r="B42">
            <v>773</v>
          </cell>
        </row>
        <row r="43">
          <cell r="B43">
            <v>563</v>
          </cell>
        </row>
        <row r="44">
          <cell r="B44">
            <v>2367</v>
          </cell>
        </row>
        <row r="45">
          <cell r="B45">
            <v>2931</v>
          </cell>
        </row>
      </sheetData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Bevételi források"/>
      <sheetName val="2.szKiadás kiemelt jogcímenként"/>
      <sheetName val="3a sz.Működési mérleg"/>
      <sheetName val="3b sz.Felhalmozási mérleg"/>
      <sheetName val="4a. sz. Fizetendő hozzájáru s"/>
      <sheetName val="4b. sz. Településeknek átadott"/>
      <sheetName val="5. sz. Likviditási terv"/>
      <sheetName val="6.sz. Társulás ktgv. feladaton"/>
      <sheetName val="7. Intézményi költségvetések"/>
    </sheetNames>
    <sheetDataSet>
      <sheetData sheetId="0">
        <row r="5">
          <cell r="D5">
            <v>72194</v>
          </cell>
          <cell r="E5">
            <v>72194</v>
          </cell>
          <cell r="F5">
            <v>0</v>
          </cell>
          <cell r="G5">
            <v>0</v>
          </cell>
        </row>
        <row r="8">
          <cell r="D8">
            <v>4682</v>
          </cell>
          <cell r="E8">
            <v>5518</v>
          </cell>
          <cell r="F8">
            <v>0</v>
          </cell>
        </row>
        <row r="16">
          <cell r="D16">
            <v>0</v>
          </cell>
          <cell r="F16">
            <v>0</v>
          </cell>
        </row>
        <row r="19">
          <cell r="D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D22">
            <v>0</v>
          </cell>
          <cell r="F22">
            <v>0</v>
          </cell>
          <cell r="G22">
            <v>0</v>
          </cell>
        </row>
        <row r="30">
          <cell r="D30">
            <v>0</v>
          </cell>
          <cell r="F30">
            <v>0</v>
          </cell>
          <cell r="G30">
            <v>0</v>
          </cell>
        </row>
        <row r="34">
          <cell r="D34">
            <v>0</v>
          </cell>
          <cell r="F34">
            <v>0</v>
          </cell>
          <cell r="G34">
            <v>0</v>
          </cell>
        </row>
        <row r="39">
          <cell r="D39">
            <v>25235</v>
          </cell>
          <cell r="E39">
            <v>25235</v>
          </cell>
        </row>
        <row r="40">
          <cell r="F40">
            <v>9802</v>
          </cell>
          <cell r="G40">
            <v>9802</v>
          </cell>
        </row>
      </sheetData>
      <sheetData sheetId="1">
        <row r="5">
          <cell r="D5">
            <v>440078</v>
          </cell>
          <cell r="E5">
            <v>440078</v>
          </cell>
          <cell r="F5">
            <v>459902</v>
          </cell>
        </row>
        <row r="6">
          <cell r="D6">
            <v>59779</v>
          </cell>
          <cell r="E6">
            <v>59779</v>
          </cell>
          <cell r="F6">
            <v>59158</v>
          </cell>
        </row>
        <row r="7">
          <cell r="D7">
            <v>183300</v>
          </cell>
          <cell r="F7">
            <v>52321</v>
          </cell>
        </row>
        <row r="9">
          <cell r="D9">
            <v>23377</v>
          </cell>
          <cell r="F9">
            <v>3356</v>
          </cell>
        </row>
        <row r="11">
          <cell r="D11">
            <v>250</v>
          </cell>
          <cell r="E11">
            <v>250</v>
          </cell>
        </row>
        <row r="14">
          <cell r="D14">
            <v>0</v>
          </cell>
          <cell r="F14">
            <v>10198</v>
          </cell>
        </row>
        <row r="15">
          <cell r="D15">
            <v>15091</v>
          </cell>
        </row>
        <row r="17">
          <cell r="D17">
            <v>0</v>
          </cell>
        </row>
        <row r="19">
          <cell r="D19">
            <v>0</v>
          </cell>
          <cell r="E1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Kocsis Veronika" id="{B5C3A333-DEEC-4C1A-88A6-316965AAA368}" userId="S-1-5-21-85366696-448138883-3812497303-1207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8" xr:uid="{00000000-000C-0000-FFFF-FFFF01000000}" name="Táblázat119185" displayName="Táblázat119185" ref="A6:Y45" headerRowCount="0" totalsRowShown="0" headerRowDxfId="73" dataDxfId="72" tableBorderDxfId="71">
  <tableColumns count="25">
    <tableColumn id="1" xr3:uid="{00000000-0010-0000-0100-000001000000}" name="Oszlop1" headerRowDxfId="70" dataDxfId="69"/>
    <tableColumn id="2" xr3:uid="{00000000-0010-0000-0100-000002000000}" name="Oszlop2" headerRowDxfId="68" dataDxfId="67"/>
    <tableColumn id="4" xr3:uid="{00000000-0010-0000-0100-000004000000}" name="Oszlop4" headerRowDxfId="66" dataDxfId="65">
      <calculatedColumnFormula>B6*C$5</calculatedColumnFormula>
    </tableColumn>
    <tableColumn id="47" xr3:uid="{00000000-0010-0000-0100-00002F000000}" name="Oszlop47" headerRowDxfId="64" dataDxfId="63"/>
    <tableColumn id="5" xr3:uid="{00000000-0010-0000-0100-000005000000}" name="Oszlop5" headerRowDxfId="62" dataDxfId="61">
      <calculatedColumnFormula>C6+D6</calculatedColumnFormula>
    </tableColumn>
    <tableColumn id="29" xr3:uid="{00000000-0010-0000-0100-00001D000000}" name="Oszlop22" headerRowDxfId="60" dataDxfId="59"/>
    <tableColumn id="19" xr3:uid="{00000000-0010-0000-0100-000013000000}" name="Oszlop6" headerRowDxfId="58" dataDxfId="57"/>
    <tableColumn id="8" xr3:uid="{00000000-0010-0000-0100-000008000000}" name="Oszlop8" headerRowDxfId="56" dataDxfId="55"/>
    <tableColumn id="12" xr3:uid="{00000000-0010-0000-0100-00000C000000}" name="Oszlop12" headerRowDxfId="54" dataDxfId="53"/>
    <tableColumn id="15" xr3:uid="{00000000-0010-0000-0100-00000F000000}" name="Oszlop15" headerRowDxfId="52" dataDxfId="51"/>
    <tableColumn id="14" xr3:uid="{00000000-0010-0000-0100-00000E000000}" name="Oszlop14" headerRowDxfId="50" dataDxfId="49"/>
    <tableColumn id="20" xr3:uid="{00000000-0010-0000-0100-000014000000}" name="Oszlop20" headerRowDxfId="48" dataDxfId="47"/>
    <tableColumn id="33" xr3:uid="{00000000-0010-0000-0100-000021000000}" name="Oszlop33" headerRowDxfId="46" dataDxfId="45">
      <calculatedColumnFormula>H6+I6+K6+L6+J6</calculatedColumnFormula>
    </tableColumn>
    <tableColumn id="23" xr3:uid="{00000000-0010-0000-0100-000017000000}" name="Oszlop23" headerRowDxfId="44" dataDxfId="43"/>
    <tableColumn id="13" xr3:uid="{00000000-0010-0000-0100-00000D000000}" name="Oszlop13" headerRowDxfId="42" dataDxfId="41"/>
    <tableColumn id="16" xr3:uid="{00000000-0010-0000-0100-000010000000}" name="Oszlop16" headerRowDxfId="40" dataDxfId="39"/>
    <tableColumn id="7" xr3:uid="{00000000-0010-0000-0100-000007000000}" name="Oszlop7" headerRowDxfId="38" dataDxfId="37"/>
    <tableColumn id="17" xr3:uid="{00000000-0010-0000-0100-000011000000}" name="Oszlop17" headerRowDxfId="36" dataDxfId="35">
      <calculatedColumnFormula>SUM(O6:Q6)</calculatedColumnFormula>
    </tableColumn>
    <tableColumn id="10" xr3:uid="{00000000-0010-0000-0100-00000A000000}" name="Oszlop25" headerRowDxfId="34" dataDxfId="33"/>
    <tableColumn id="9" xr3:uid="{00000000-0010-0000-0100-000009000000}" name="Oszlop21" headerRowDxfId="32" dataDxfId="31"/>
    <tableColumn id="3" xr3:uid="{00000000-0010-0000-0100-000003000000}" name="Oszlop3" headerRowDxfId="30" dataDxfId="29"/>
    <tableColumn id="18" xr3:uid="{00000000-0010-0000-0100-000012000000}" name="Oszlop18" headerRowDxfId="28" dataDxfId="27"/>
    <tableColumn id="26" xr3:uid="{00000000-0010-0000-0100-00001A000000}" name="Oszlop10" headerRowDxfId="26" dataDxfId="25"/>
    <tableColumn id="28" xr3:uid="{00000000-0010-0000-0100-00001C000000}" name="Oszlop28" headerRowDxfId="24" dataDxfId="23">
      <calculatedColumnFormula>M6+E6+U6+R6+V6+N6+W6+F6+'6a. sz. Fizetett'!$T6+'6a. sz. Fizetett'!$S6+G6</calculatedColumnFormula>
    </tableColumn>
    <tableColumn id="27" xr3:uid="{00000000-0010-0000-0100-00001B000000}" name="Oszlop19" headerRowDxfId="22" dataDxfId="21"/>
  </tableColumns>
  <tableStyleInfo name="Táblázatstílus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áblázat1191852" displayName="Táblázat1191852" ref="A6:Y45" headerRowCount="0" totalsRowShown="0" headerRowDxfId="137" dataDxfId="136" tableBorderDxfId="135">
  <tableColumns count="25">
    <tableColumn id="1" xr3:uid="{00000000-0010-0000-0000-000001000000}" name="Oszlop1" headerRowDxfId="134" dataDxfId="133"/>
    <tableColumn id="2" xr3:uid="{00000000-0010-0000-0000-000002000000}" name="Oszlop2" headerRowDxfId="132" dataDxfId="131"/>
    <tableColumn id="4" xr3:uid="{00000000-0010-0000-0000-000004000000}" name="Oszlop4" headerRowDxfId="130" dataDxfId="129">
      <calculatedColumnFormula>B6*C$5</calculatedColumnFormula>
    </tableColumn>
    <tableColumn id="47" xr3:uid="{00000000-0010-0000-0000-00002F000000}" name="Oszlop47" headerRowDxfId="128" dataDxfId="127"/>
    <tableColumn id="5" xr3:uid="{00000000-0010-0000-0000-000005000000}" name="Oszlop5" headerRowDxfId="126" dataDxfId="125">
      <calculatedColumnFormula>C6+D6</calculatedColumnFormula>
    </tableColumn>
    <tableColumn id="29" xr3:uid="{00000000-0010-0000-0000-00001D000000}" name="Oszlop22" headerRowDxfId="124" dataDxfId="123"/>
    <tableColumn id="19" xr3:uid="{00000000-0010-0000-0000-000013000000}" name="Oszlop6" headerRowDxfId="122" dataDxfId="121"/>
    <tableColumn id="8" xr3:uid="{00000000-0010-0000-0000-000008000000}" name="Oszlop8" headerRowDxfId="120" dataDxfId="119"/>
    <tableColumn id="12" xr3:uid="{00000000-0010-0000-0000-00000C000000}" name="Oszlop12" headerRowDxfId="118" dataDxfId="117"/>
    <tableColumn id="15" xr3:uid="{00000000-0010-0000-0000-00000F000000}" name="Oszlop15" headerRowDxfId="116" dataDxfId="115"/>
    <tableColumn id="14" xr3:uid="{00000000-0010-0000-0000-00000E000000}" name="Oszlop14" headerRowDxfId="114" dataDxfId="113"/>
    <tableColumn id="20" xr3:uid="{00000000-0010-0000-0000-000014000000}" name="Oszlop20" headerRowDxfId="112" dataDxfId="111"/>
    <tableColumn id="33" xr3:uid="{00000000-0010-0000-0000-000021000000}" name="Oszlop33" headerRowDxfId="110" dataDxfId="109">
      <calculatedColumnFormula>H6+I6+K6+L6+J6</calculatedColumnFormula>
    </tableColumn>
    <tableColumn id="23" xr3:uid="{00000000-0010-0000-0000-000017000000}" name="Oszlop23" headerRowDxfId="108" dataDxfId="107"/>
    <tableColumn id="13" xr3:uid="{00000000-0010-0000-0000-00000D000000}" name="Oszlop13" headerRowDxfId="106" dataDxfId="105"/>
    <tableColumn id="16" xr3:uid="{00000000-0010-0000-0000-000010000000}" name="Oszlop16" headerRowDxfId="104" dataDxfId="103"/>
    <tableColumn id="7" xr3:uid="{00000000-0010-0000-0000-000007000000}" name="Oszlop7" headerRowDxfId="102" dataDxfId="101"/>
    <tableColumn id="17" xr3:uid="{00000000-0010-0000-0000-000011000000}" name="Oszlop17" headerRowDxfId="100" dataDxfId="99">
      <calculatedColumnFormula>SUM(O6:Q6)</calculatedColumnFormula>
    </tableColumn>
    <tableColumn id="10" xr3:uid="{00000000-0010-0000-0000-00000A000000}" name="Oszlop25" headerRowDxfId="98" dataDxfId="97"/>
    <tableColumn id="9" xr3:uid="{00000000-0010-0000-0000-000009000000}" name="Oszlop21" headerRowDxfId="96" dataDxfId="95"/>
    <tableColumn id="3" xr3:uid="{00000000-0010-0000-0000-000003000000}" name="Oszlop3" headerRowDxfId="94" dataDxfId="93"/>
    <tableColumn id="18" xr3:uid="{00000000-0010-0000-0000-000012000000}" name="Oszlop18" headerRowDxfId="92" dataDxfId="91"/>
    <tableColumn id="26" xr3:uid="{00000000-0010-0000-0000-00001A000000}" name="Oszlop10" headerRowDxfId="90" dataDxfId="89"/>
    <tableColumn id="28" xr3:uid="{00000000-0010-0000-0000-00001C000000}" name="Oszlop28" headerRowDxfId="88" dataDxfId="87">
      <calculatedColumnFormula>M6+E6+U6+R6+V6+N6+W6+F6+'6a. sz. hátralék'!$T6+'6a. sz. hátralék'!$S6+G6</calculatedColumnFormula>
    </tableColumn>
    <tableColumn id="27" xr3:uid="{00000000-0010-0000-0000-00001B000000}" name="Oszlop19" headerRowDxfId="86" dataDxfId="85"/>
  </tableColumns>
  <tableStyleInfo name="Táblázatstílus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9" xr:uid="{00000000-000C-0000-FFFF-FFFF02000000}" name="Táblázat119121170" displayName="Táblázat119121170" ref="A6:I45" headerRowCount="0" totalsRowShown="0" headerRowDxfId="20" dataDxfId="19" tableBorderDxfId="18">
  <tableColumns count="9">
    <tableColumn id="1" xr3:uid="{00000000-0010-0000-0200-000001000000}" name="Oszlop1" headerRowDxfId="17" dataDxfId="16"/>
    <tableColumn id="2" xr3:uid="{00000000-0010-0000-0200-000002000000}" name="Oszlop2" headerRowDxfId="15" dataDxfId="14">
      <calculatedColumnFormula>'[4]6a. sz. Fizetendő hozzájárulás'!B6</calculatedColumnFormula>
    </tableColumn>
    <tableColumn id="33" xr3:uid="{00000000-0010-0000-0200-000021000000}" name="Oszlop33" headerRowDxfId="13" dataDxfId="12"/>
    <tableColumn id="17" xr3:uid="{00000000-0010-0000-0200-000011000000}" name="Oszlop17" headerRowDxfId="11" dataDxfId="10"/>
    <tableColumn id="32" xr3:uid="{00000000-0010-0000-0200-000020000000}" name="Oszlop24" headerRowDxfId="9" dataDxfId="8"/>
    <tableColumn id="31" xr3:uid="{00000000-0010-0000-0200-00001F000000}" name="Oszlop11" headerRowDxfId="7" dataDxfId="6"/>
    <tableColumn id="30" xr3:uid="{00000000-0010-0000-0200-00001E000000}" name="Oszlop9" headerRowDxfId="5" dataDxfId="4"/>
    <tableColumn id="28" xr3:uid="{00000000-0010-0000-0200-00001C000000}" name="Oszlop28" headerRowDxfId="3" dataDxfId="2">
      <calculatedColumnFormula>C6+D6+E6+F6+G6</calculatedColumnFormula>
    </tableColumn>
    <tableColumn id="27" xr3:uid="{00000000-0010-0000-0200-00001B000000}" name="Oszlop19" headerRowDxfId="1" dataDxfId="0">
      <calculatedColumnFormula>18577848+15060090</calculatedColumnFormula>
    </tableColumn>
  </tableColumns>
  <tableStyleInfo name="Táblázatstílus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D85189C-9A94-4308-A2EF-E9D7A7F1E811}" name="Táblázat1191853" displayName="Táblázat1191853" ref="A6:D45" headerRowCount="0" totalsRowShown="0" headerRowDxfId="84" dataDxfId="83" tableBorderDxfId="82">
  <tableColumns count="4">
    <tableColumn id="1" xr3:uid="{F7E00F3B-D5FD-4BE4-8580-E733CF213619}" name="Oszlop1" headerRowDxfId="81" dataDxfId="80"/>
    <tableColumn id="2" xr3:uid="{D79A1B09-48D2-4B25-8B02-50768524008C}" name="Oszlop2" headerRowDxfId="79" dataDxfId="78"/>
    <tableColumn id="27" xr3:uid="{6291A330-FC52-4AA0-914F-0CB396EEC6F8}" name="Oszlop19" headerRowDxfId="77" dataDxfId="76"/>
    <tableColumn id="3" xr3:uid="{48B4BA42-F883-487B-A2CA-A98993820659}" name="Oszlop3" headerRowDxfId="75" dataDxfId="74"/>
  </tableColumns>
  <tableStyleInfo name="Táblázatstílus 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41" dT="2025-05-19T10:30:43.87" personId="{B5C3A333-DEEC-4C1A-88A6-316965AAA368}" id="{F9A490F4-A6B4-4E80-AEA9-A0707BC2D7A6}">
    <text>12.havi bérutalás +nk</text>
  </threadedComment>
  <threadedComment ref="I41" dT="2025-05-19T10:26:59.95" personId="{B5C3A333-DEEC-4C1A-88A6-316965AAA368}" id="{5A1D9CF2-63AD-4F1A-A32C-EC7DF848A943}">
    <text>12023.12.31 fogászati szla bszla egyenleg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O55"/>
  <sheetViews>
    <sheetView zoomScale="80" zoomScaleNormal="80" zoomScaleSheetLayoutView="110" workbookViewId="0">
      <selection activeCell="A2" sqref="A2"/>
    </sheetView>
  </sheetViews>
  <sheetFormatPr defaultRowHeight="14.4" x14ac:dyDescent="0.3"/>
  <cols>
    <col min="1" max="1" width="85.33203125" customWidth="1"/>
    <col min="2" max="4" width="18.33203125" customWidth="1"/>
    <col min="5" max="5" width="17" customWidth="1"/>
    <col min="6" max="7" width="16.33203125" customWidth="1"/>
    <col min="8" max="13" width="19" customWidth="1"/>
    <col min="14" max="14" width="21.5546875" customWidth="1"/>
  </cols>
  <sheetData>
    <row r="1" spans="1:14" x14ac:dyDescent="0.3">
      <c r="A1" t="s">
        <v>36</v>
      </c>
    </row>
    <row r="2" spans="1:14" x14ac:dyDescent="0.3">
      <c r="B2" s="1"/>
      <c r="C2" s="1"/>
      <c r="D2" s="1"/>
    </row>
    <row r="3" spans="1:14" ht="15" thickBot="1" x14ac:dyDescent="0.35">
      <c r="E3" s="1"/>
      <c r="G3" s="280" t="s">
        <v>19</v>
      </c>
      <c r="M3" s="11" t="s">
        <v>19</v>
      </c>
    </row>
    <row r="4" spans="1:14" ht="67.5" customHeight="1" x14ac:dyDescent="0.3">
      <c r="A4" s="40" t="s">
        <v>32</v>
      </c>
      <c r="B4" s="41" t="s">
        <v>570</v>
      </c>
      <c r="C4" s="64" t="s">
        <v>571</v>
      </c>
      <c r="D4" s="41" t="s">
        <v>572</v>
      </c>
      <c r="E4" s="64" t="s">
        <v>573</v>
      </c>
      <c r="F4" s="41" t="s">
        <v>574</v>
      </c>
      <c r="G4" s="64" t="s">
        <v>575</v>
      </c>
      <c r="H4" s="64" t="s">
        <v>576</v>
      </c>
      <c r="I4" s="41" t="s">
        <v>577</v>
      </c>
      <c r="J4" s="64" t="s">
        <v>578</v>
      </c>
      <c r="K4" s="65" t="s">
        <v>581</v>
      </c>
      <c r="L4" s="65" t="s">
        <v>579</v>
      </c>
      <c r="M4" s="94" t="s">
        <v>580</v>
      </c>
    </row>
    <row r="5" spans="1:14" ht="20.25" customHeight="1" x14ac:dyDescent="0.3">
      <c r="A5" s="12" t="s">
        <v>1</v>
      </c>
      <c r="B5" s="13">
        <f>B6</f>
        <v>25857</v>
      </c>
      <c r="C5" s="13">
        <f>C6</f>
        <v>4064</v>
      </c>
      <c r="D5" s="95">
        <f t="shared" ref="D5:D50" si="0">IF(B5&gt;0,C5/B5,"  ")</f>
        <v>0.15717213907259156</v>
      </c>
      <c r="E5" s="13">
        <f>E6</f>
        <v>72194</v>
      </c>
      <c r="F5" s="13">
        <f>F6</f>
        <v>88852</v>
      </c>
      <c r="G5" s="95">
        <f t="shared" ref="G5:G50" si="1">IF(E5&gt;0,F5/E5,"  ")</f>
        <v>1.2307393966257583</v>
      </c>
      <c r="H5" s="13">
        <f>H6</f>
        <v>0</v>
      </c>
      <c r="I5" s="13">
        <f>I6</f>
        <v>304</v>
      </c>
      <c r="J5" s="95" t="str">
        <f t="shared" ref="J5:J50" si="2">IF(H5&gt;0,I5/H5,"  ")</f>
        <v xml:space="preserve">  </v>
      </c>
      <c r="K5" s="66">
        <f t="shared" ref="K5:K48" si="3">B5+E5+H5</f>
        <v>98051</v>
      </c>
      <c r="L5" s="66">
        <f t="shared" ref="L5:L45" si="4">C5+F5+I5</f>
        <v>93220</v>
      </c>
      <c r="M5" s="107">
        <f t="shared" ref="M5:M50" si="5">IF(K5&gt;0,L5/K5,"  ")</f>
        <v>0.95072972228738106</v>
      </c>
    </row>
    <row r="6" spans="1:14" x14ac:dyDescent="0.3">
      <c r="A6" s="5" t="s">
        <v>2</v>
      </c>
      <c r="B6" s="278">
        <v>25857</v>
      </c>
      <c r="C6" s="278">
        <v>4064</v>
      </c>
      <c r="D6" s="96">
        <f t="shared" si="0"/>
        <v>0.15717213907259156</v>
      </c>
      <c r="E6" s="6">
        <v>72194</v>
      </c>
      <c r="F6" s="6">
        <v>88852</v>
      </c>
      <c r="G6" s="98">
        <f t="shared" si="1"/>
        <v>1.2307393966257583</v>
      </c>
      <c r="H6" s="6">
        <v>0</v>
      </c>
      <c r="I6" s="6">
        <v>304</v>
      </c>
      <c r="J6" s="98" t="str">
        <f t="shared" si="2"/>
        <v xml:space="preserve">  </v>
      </c>
      <c r="K6" s="31">
        <f>B6+E6+H6</f>
        <v>98051</v>
      </c>
      <c r="L6" s="31">
        <f t="shared" si="4"/>
        <v>93220</v>
      </c>
      <c r="M6" s="108">
        <f t="shared" si="5"/>
        <v>0.95072972228738106</v>
      </c>
      <c r="N6" s="1"/>
    </row>
    <row r="7" spans="1:14" x14ac:dyDescent="0.3">
      <c r="A7" s="5"/>
      <c r="B7" s="60"/>
      <c r="C7" s="60"/>
      <c r="D7" s="97" t="str">
        <f t="shared" si="0"/>
        <v xml:space="preserve">  </v>
      </c>
      <c r="E7" s="6"/>
      <c r="F7" s="6"/>
      <c r="G7" s="98" t="str">
        <f t="shared" si="1"/>
        <v xml:space="preserve">  </v>
      </c>
      <c r="H7" s="6"/>
      <c r="I7" s="6"/>
      <c r="J7" s="98" t="str">
        <f t="shared" si="2"/>
        <v xml:space="preserve">  </v>
      </c>
      <c r="K7" s="31">
        <f t="shared" si="3"/>
        <v>0</v>
      </c>
      <c r="L7" s="31">
        <f t="shared" si="4"/>
        <v>0</v>
      </c>
      <c r="M7" s="108" t="str">
        <f t="shared" si="5"/>
        <v xml:space="preserve">  </v>
      </c>
      <c r="N7" s="1"/>
    </row>
    <row r="8" spans="1:14" x14ac:dyDescent="0.3">
      <c r="A8" s="12" t="s">
        <v>125</v>
      </c>
      <c r="B8" s="13">
        <f>SUM(B9:B15)</f>
        <v>1280263</v>
      </c>
      <c r="C8" s="13">
        <f>SUM(C9:C15)</f>
        <v>1267660</v>
      </c>
      <c r="D8" s="95">
        <f t="shared" si="0"/>
        <v>0.99015592889898407</v>
      </c>
      <c r="E8" s="13">
        <f>SUM(E9:E15)</f>
        <v>5518</v>
      </c>
      <c r="F8" s="13">
        <f>SUM(F9:F15)</f>
        <v>5670</v>
      </c>
      <c r="G8" s="95">
        <f t="shared" si="1"/>
        <v>1.0275462123957957</v>
      </c>
      <c r="H8" s="13">
        <f>SUM(H9:H15)</f>
        <v>498</v>
      </c>
      <c r="I8" s="13">
        <f>SUM(I9:I15)</f>
        <v>548</v>
      </c>
      <c r="J8" s="95">
        <f t="shared" si="2"/>
        <v>1.1004016064257027</v>
      </c>
      <c r="K8" s="66">
        <f t="shared" si="3"/>
        <v>1286279</v>
      </c>
      <c r="L8" s="66">
        <f t="shared" si="4"/>
        <v>1273878</v>
      </c>
      <c r="M8" s="107">
        <f t="shared" si="5"/>
        <v>0.99035901231381374</v>
      </c>
      <c r="N8" s="1"/>
    </row>
    <row r="9" spans="1:14" x14ac:dyDescent="0.3">
      <c r="A9" s="5" t="s">
        <v>129</v>
      </c>
      <c r="B9" s="6">
        <v>53707</v>
      </c>
      <c r="C9" s="6">
        <v>49642</v>
      </c>
      <c r="D9" s="98">
        <f t="shared" si="0"/>
        <v>0.92431154225706147</v>
      </c>
      <c r="E9" s="6"/>
      <c r="F9" s="6"/>
      <c r="G9" s="98" t="str">
        <f t="shared" si="1"/>
        <v xml:space="preserve">  </v>
      </c>
      <c r="H9" s="6"/>
      <c r="I9" s="6"/>
      <c r="J9" s="98" t="str">
        <f t="shared" si="2"/>
        <v xml:space="preserve">  </v>
      </c>
      <c r="K9" s="31">
        <f t="shared" si="3"/>
        <v>53707</v>
      </c>
      <c r="L9" s="31">
        <f t="shared" si="4"/>
        <v>49642</v>
      </c>
      <c r="M9" s="108">
        <f t="shared" si="5"/>
        <v>0.92431154225706147</v>
      </c>
      <c r="N9" s="1"/>
    </row>
    <row r="10" spans="1:14" x14ac:dyDescent="0.3">
      <c r="A10" s="5" t="s">
        <v>130</v>
      </c>
      <c r="B10" s="6">
        <v>8040</v>
      </c>
      <c r="C10" s="6">
        <v>6231</v>
      </c>
      <c r="D10" s="98">
        <f t="shared" si="0"/>
        <v>0.77500000000000002</v>
      </c>
      <c r="E10" s="6">
        <v>0</v>
      </c>
      <c r="F10" s="6"/>
      <c r="G10" s="98" t="str">
        <f t="shared" si="1"/>
        <v xml:space="preserve">  </v>
      </c>
      <c r="H10" s="6"/>
      <c r="I10" s="6"/>
      <c r="J10" s="98" t="str">
        <f t="shared" si="2"/>
        <v xml:space="preserve">  </v>
      </c>
      <c r="K10" s="31">
        <f t="shared" si="3"/>
        <v>8040</v>
      </c>
      <c r="L10" s="31">
        <f t="shared" si="4"/>
        <v>6231</v>
      </c>
      <c r="M10" s="108">
        <f t="shared" si="5"/>
        <v>0.77500000000000002</v>
      </c>
      <c r="N10" s="1"/>
    </row>
    <row r="11" spans="1:14" x14ac:dyDescent="0.3">
      <c r="A11" s="5" t="s">
        <v>131</v>
      </c>
      <c r="B11" s="6">
        <v>1218516</v>
      </c>
      <c r="C11" s="6">
        <v>1211787</v>
      </c>
      <c r="D11" s="98">
        <f t="shared" si="0"/>
        <v>0.99447770895088783</v>
      </c>
      <c r="E11" s="6"/>
      <c r="F11" s="6"/>
      <c r="G11" s="98" t="str">
        <f t="shared" si="1"/>
        <v xml:space="preserve">  </v>
      </c>
      <c r="H11" s="6">
        <v>498</v>
      </c>
      <c r="I11" s="6">
        <v>548</v>
      </c>
      <c r="J11" s="98">
        <f t="shared" si="2"/>
        <v>1.1004016064257027</v>
      </c>
      <c r="K11" s="31">
        <f t="shared" si="3"/>
        <v>1219014</v>
      </c>
      <c r="L11" s="31">
        <f t="shared" si="4"/>
        <v>1212335</v>
      </c>
      <c r="M11" s="108">
        <f t="shared" si="5"/>
        <v>0.99452098171144876</v>
      </c>
      <c r="N11" s="1"/>
    </row>
    <row r="12" spans="1:14" x14ac:dyDescent="0.3">
      <c r="A12" s="5" t="s">
        <v>132</v>
      </c>
      <c r="B12" s="6"/>
      <c r="C12" s="6"/>
      <c r="D12" s="98" t="str">
        <f t="shared" si="0"/>
        <v xml:space="preserve">  </v>
      </c>
      <c r="E12" s="6"/>
      <c r="F12" s="6"/>
      <c r="G12" s="98" t="str">
        <f t="shared" si="1"/>
        <v xml:space="preserve">  </v>
      </c>
      <c r="H12" s="6"/>
      <c r="I12" s="6"/>
      <c r="J12" s="98" t="str">
        <f t="shared" si="2"/>
        <v xml:space="preserve">  </v>
      </c>
      <c r="K12" s="31">
        <f t="shared" si="3"/>
        <v>0</v>
      </c>
      <c r="L12" s="31">
        <f t="shared" si="4"/>
        <v>0</v>
      </c>
      <c r="M12" s="108" t="str">
        <f t="shared" si="5"/>
        <v xml:space="preserve">  </v>
      </c>
      <c r="N12" s="1"/>
    </row>
    <row r="13" spans="1:14" x14ac:dyDescent="0.3">
      <c r="A13" s="5" t="s">
        <v>133</v>
      </c>
      <c r="B13" s="6"/>
      <c r="C13" s="6"/>
      <c r="D13" s="98" t="str">
        <f t="shared" si="0"/>
        <v xml:space="preserve">  </v>
      </c>
      <c r="E13" s="6">
        <v>5518</v>
      </c>
      <c r="F13" s="6">
        <v>5670</v>
      </c>
      <c r="G13" s="98">
        <f t="shared" si="1"/>
        <v>1.0275462123957957</v>
      </c>
      <c r="H13" s="6"/>
      <c r="I13" s="6"/>
      <c r="J13" s="98" t="str">
        <f t="shared" si="2"/>
        <v xml:space="preserve">  </v>
      </c>
      <c r="K13" s="31">
        <f t="shared" si="3"/>
        <v>5518</v>
      </c>
      <c r="L13" s="31">
        <f t="shared" si="4"/>
        <v>5670</v>
      </c>
      <c r="M13" s="108">
        <f t="shared" si="5"/>
        <v>1.0275462123957957</v>
      </c>
      <c r="N13" s="1"/>
    </row>
    <row r="14" spans="1:14" x14ac:dyDescent="0.3">
      <c r="A14" s="5" t="s">
        <v>134</v>
      </c>
      <c r="B14" s="6"/>
      <c r="C14" s="6"/>
      <c r="D14" s="98" t="str">
        <f t="shared" si="0"/>
        <v xml:space="preserve">  </v>
      </c>
      <c r="E14" s="6"/>
      <c r="F14" s="6"/>
      <c r="G14" s="98" t="str">
        <f t="shared" si="1"/>
        <v xml:space="preserve">  </v>
      </c>
      <c r="H14" s="6"/>
      <c r="I14" s="6"/>
      <c r="J14" s="98" t="str">
        <f t="shared" si="2"/>
        <v xml:space="preserve">  </v>
      </c>
      <c r="K14" s="31">
        <f t="shared" si="3"/>
        <v>0</v>
      </c>
      <c r="L14" s="31">
        <f t="shared" si="4"/>
        <v>0</v>
      </c>
      <c r="M14" s="108" t="str">
        <f t="shared" si="5"/>
        <v xml:space="preserve">  </v>
      </c>
      <c r="N14" s="1"/>
    </row>
    <row r="15" spans="1:14" x14ac:dyDescent="0.3">
      <c r="A15" s="5"/>
      <c r="B15" s="6"/>
      <c r="C15" s="6"/>
      <c r="D15" s="98" t="str">
        <f t="shared" si="0"/>
        <v xml:space="preserve">  </v>
      </c>
      <c r="E15" s="6"/>
      <c r="F15" s="6"/>
      <c r="G15" s="98" t="str">
        <f t="shared" si="1"/>
        <v xml:space="preserve">  </v>
      </c>
      <c r="H15" s="6"/>
      <c r="I15" s="6"/>
      <c r="J15" s="98" t="str">
        <f t="shared" si="2"/>
        <v xml:space="preserve">  </v>
      </c>
      <c r="K15" s="31">
        <f t="shared" si="3"/>
        <v>0</v>
      </c>
      <c r="L15" s="31">
        <f t="shared" si="4"/>
        <v>0</v>
      </c>
      <c r="M15" s="108" t="str">
        <f t="shared" si="5"/>
        <v xml:space="preserve">  </v>
      </c>
      <c r="N15" s="1"/>
    </row>
    <row r="16" spans="1:14" x14ac:dyDescent="0.3">
      <c r="A16" s="12" t="s">
        <v>126</v>
      </c>
      <c r="B16" s="58">
        <f>SUM(B17:B17)</f>
        <v>0</v>
      </c>
      <c r="C16" s="58">
        <f>SUM(C17:C17)</f>
        <v>0</v>
      </c>
      <c r="D16" s="99" t="str">
        <f t="shared" si="0"/>
        <v xml:space="preserve">  </v>
      </c>
      <c r="E16" s="13">
        <f>SUM(E17:E17)</f>
        <v>0</v>
      </c>
      <c r="F16" s="13">
        <f>SUM(F17:F17)</f>
        <v>0</v>
      </c>
      <c r="G16" s="95" t="str">
        <f t="shared" si="1"/>
        <v xml:space="preserve">  </v>
      </c>
      <c r="H16" s="13">
        <f>SUM(H17:H17)</f>
        <v>1398</v>
      </c>
      <c r="I16" s="13">
        <f>SUM(I17:I17)</f>
        <v>1398</v>
      </c>
      <c r="J16" s="95">
        <f t="shared" si="2"/>
        <v>1</v>
      </c>
      <c r="K16" s="66">
        <f t="shared" si="3"/>
        <v>1398</v>
      </c>
      <c r="L16" s="66">
        <f t="shared" si="4"/>
        <v>1398</v>
      </c>
      <c r="M16" s="107">
        <f t="shared" si="5"/>
        <v>1</v>
      </c>
      <c r="N16" s="1"/>
    </row>
    <row r="17" spans="1:15" x14ac:dyDescent="0.3">
      <c r="A17" s="5" t="s">
        <v>142</v>
      </c>
      <c r="B17" s="60">
        <v>0</v>
      </c>
      <c r="C17" s="60"/>
      <c r="D17" s="97" t="str">
        <f t="shared" si="0"/>
        <v xml:space="preserve">  </v>
      </c>
      <c r="E17" s="6"/>
      <c r="F17" s="6"/>
      <c r="G17" s="98" t="str">
        <f t="shared" si="1"/>
        <v xml:space="preserve">  </v>
      </c>
      <c r="H17" s="6">
        <v>1398</v>
      </c>
      <c r="I17" s="6">
        <v>1398</v>
      </c>
      <c r="J17" s="98">
        <f t="shared" si="2"/>
        <v>1</v>
      </c>
      <c r="K17" s="31">
        <f t="shared" si="3"/>
        <v>1398</v>
      </c>
      <c r="L17" s="31">
        <f t="shared" si="4"/>
        <v>1398</v>
      </c>
      <c r="M17" s="108">
        <f t="shared" si="5"/>
        <v>1</v>
      </c>
    </row>
    <row r="18" spans="1:15" x14ac:dyDescent="0.3">
      <c r="A18" s="5"/>
      <c r="B18" s="60"/>
      <c r="C18" s="60"/>
      <c r="D18" s="97" t="str">
        <f t="shared" si="0"/>
        <v xml:space="preserve">  </v>
      </c>
      <c r="E18" s="6"/>
      <c r="F18" s="6"/>
      <c r="G18" s="98" t="str">
        <f t="shared" si="1"/>
        <v xml:space="preserve">  </v>
      </c>
      <c r="H18" s="6"/>
      <c r="I18" s="6"/>
      <c r="J18" s="98" t="str">
        <f t="shared" si="2"/>
        <v xml:space="preserve">  </v>
      </c>
      <c r="K18" s="31">
        <f t="shared" si="3"/>
        <v>0</v>
      </c>
      <c r="L18" s="31">
        <f t="shared" si="4"/>
        <v>0</v>
      </c>
      <c r="M18" s="108" t="str">
        <f t="shared" si="5"/>
        <v xml:space="preserve">  </v>
      </c>
    </row>
    <row r="19" spans="1:15" x14ac:dyDescent="0.3">
      <c r="A19" s="12" t="s">
        <v>127</v>
      </c>
      <c r="B19" s="58">
        <f>SUM(B20:B20)</f>
        <v>0</v>
      </c>
      <c r="C19" s="58">
        <f>SUM(C20:C20)</f>
        <v>0</v>
      </c>
      <c r="D19" s="99" t="str">
        <f t="shared" si="0"/>
        <v xml:space="preserve">  </v>
      </c>
      <c r="E19" s="13">
        <f>SUM(E20:E20)</f>
        <v>0</v>
      </c>
      <c r="F19" s="13">
        <f>SUM(F20:F20)</f>
        <v>0</v>
      </c>
      <c r="G19" s="95" t="str">
        <f t="shared" si="1"/>
        <v xml:space="preserve">  </v>
      </c>
      <c r="H19" s="13">
        <f>SUM(H20:H20)</f>
        <v>0</v>
      </c>
      <c r="I19" s="13">
        <f>SUM(I20:I20)</f>
        <v>0</v>
      </c>
      <c r="J19" s="95" t="str">
        <f t="shared" si="2"/>
        <v xml:space="preserve">  </v>
      </c>
      <c r="K19" s="66">
        <f t="shared" si="3"/>
        <v>0</v>
      </c>
      <c r="L19" s="66">
        <f t="shared" si="4"/>
        <v>0</v>
      </c>
      <c r="M19" s="107" t="str">
        <f t="shared" si="5"/>
        <v xml:space="preserve">  </v>
      </c>
    </row>
    <row r="20" spans="1:15" x14ac:dyDescent="0.3">
      <c r="A20" s="5" t="s">
        <v>147</v>
      </c>
      <c r="B20" s="6">
        <v>0</v>
      </c>
      <c r="C20" s="6"/>
      <c r="D20" s="98" t="str">
        <f t="shared" si="0"/>
        <v xml:space="preserve">  </v>
      </c>
      <c r="E20" s="6"/>
      <c r="F20" s="6"/>
      <c r="G20" s="98" t="str">
        <f t="shared" si="1"/>
        <v xml:space="preserve">  </v>
      </c>
      <c r="H20" s="6"/>
      <c r="I20" s="6"/>
      <c r="J20" s="98" t="str">
        <f t="shared" si="2"/>
        <v xml:space="preserve">  </v>
      </c>
      <c r="K20" s="31">
        <f t="shared" si="3"/>
        <v>0</v>
      </c>
      <c r="L20" s="31">
        <f t="shared" si="4"/>
        <v>0</v>
      </c>
      <c r="M20" s="108" t="str">
        <f t="shared" si="5"/>
        <v xml:space="preserve">  </v>
      </c>
    </row>
    <row r="21" spans="1:15" x14ac:dyDescent="0.3">
      <c r="A21" s="5" t="s">
        <v>134</v>
      </c>
      <c r="B21" s="60"/>
      <c r="C21" s="60"/>
      <c r="D21" s="97" t="str">
        <f t="shared" si="0"/>
        <v xml:space="preserve">  </v>
      </c>
      <c r="E21" s="6"/>
      <c r="F21" s="6"/>
      <c r="G21" s="98" t="str">
        <f t="shared" si="1"/>
        <v xml:space="preserve">  </v>
      </c>
      <c r="H21" s="6"/>
      <c r="I21" s="6"/>
      <c r="J21" s="98" t="str">
        <f t="shared" si="2"/>
        <v xml:space="preserve">  </v>
      </c>
      <c r="K21" s="31">
        <f t="shared" si="3"/>
        <v>0</v>
      </c>
      <c r="L21" s="31">
        <f t="shared" si="4"/>
        <v>0</v>
      </c>
      <c r="M21" s="108" t="str">
        <f t="shared" si="5"/>
        <v xml:space="preserve">  </v>
      </c>
    </row>
    <row r="22" spans="1:15" x14ac:dyDescent="0.3">
      <c r="A22" s="12" t="s">
        <v>128</v>
      </c>
      <c r="B22" s="58">
        <f>SUM(B23:B29)</f>
        <v>0</v>
      </c>
      <c r="C22" s="58">
        <f>SUM(C23:C29)</f>
        <v>0</v>
      </c>
      <c r="D22" s="99" t="str">
        <f t="shared" si="0"/>
        <v xml:space="preserve">  </v>
      </c>
      <c r="E22" s="13">
        <f>SUM(E23:E29)</f>
        <v>0</v>
      </c>
      <c r="F22" s="13">
        <f>SUM(F23:F29)</f>
        <v>0</v>
      </c>
      <c r="G22" s="95" t="str">
        <f t="shared" si="1"/>
        <v xml:space="preserve">  </v>
      </c>
      <c r="H22" s="13">
        <f>SUM(H23:H29)</f>
        <v>0</v>
      </c>
      <c r="I22" s="13">
        <f>SUM(I23:I29)</f>
        <v>0</v>
      </c>
      <c r="J22" s="95" t="str">
        <f t="shared" si="2"/>
        <v xml:space="preserve">  </v>
      </c>
      <c r="K22" s="66">
        <f t="shared" si="3"/>
        <v>0</v>
      </c>
      <c r="L22" s="66">
        <f t="shared" si="4"/>
        <v>0</v>
      </c>
      <c r="M22" s="107" t="str">
        <f t="shared" si="5"/>
        <v xml:space="preserve">  </v>
      </c>
    </row>
    <row r="23" spans="1:15" x14ac:dyDescent="0.3">
      <c r="A23" s="5" t="s">
        <v>135</v>
      </c>
      <c r="B23" s="6"/>
      <c r="C23" s="6"/>
      <c r="D23" s="98" t="str">
        <f t="shared" si="0"/>
        <v xml:space="preserve">  </v>
      </c>
      <c r="E23" s="6"/>
      <c r="F23" s="6"/>
      <c r="G23" s="98" t="str">
        <f t="shared" si="1"/>
        <v xml:space="preserve">  </v>
      </c>
      <c r="H23" s="6"/>
      <c r="I23" s="6"/>
      <c r="J23" s="98" t="str">
        <f t="shared" si="2"/>
        <v xml:space="preserve">  </v>
      </c>
      <c r="K23" s="31">
        <f t="shared" si="3"/>
        <v>0</v>
      </c>
      <c r="L23" s="31">
        <f t="shared" si="4"/>
        <v>0</v>
      </c>
      <c r="M23" s="108" t="str">
        <f t="shared" si="5"/>
        <v xml:space="preserve">  </v>
      </c>
    </row>
    <row r="24" spans="1:15" x14ac:dyDescent="0.3">
      <c r="A24" s="5" t="s">
        <v>136</v>
      </c>
      <c r="B24" s="6"/>
      <c r="C24" s="6"/>
      <c r="D24" s="98" t="str">
        <f t="shared" si="0"/>
        <v xml:space="preserve">  </v>
      </c>
      <c r="E24" s="6"/>
      <c r="F24" s="6"/>
      <c r="G24" s="98" t="str">
        <f t="shared" si="1"/>
        <v xml:space="preserve">  </v>
      </c>
      <c r="H24" s="6"/>
      <c r="I24" s="6"/>
      <c r="J24" s="98" t="str">
        <f t="shared" si="2"/>
        <v xml:space="preserve">  </v>
      </c>
      <c r="K24" s="31">
        <f t="shared" si="3"/>
        <v>0</v>
      </c>
      <c r="L24" s="31">
        <f t="shared" si="4"/>
        <v>0</v>
      </c>
      <c r="M24" s="108" t="str">
        <f t="shared" si="5"/>
        <v xml:space="preserve">  </v>
      </c>
    </row>
    <row r="25" spans="1:15" x14ac:dyDescent="0.3">
      <c r="A25" s="5" t="s">
        <v>137</v>
      </c>
      <c r="B25" s="6"/>
      <c r="C25" s="6"/>
      <c r="D25" s="98" t="str">
        <f t="shared" si="0"/>
        <v xml:space="preserve">  </v>
      </c>
      <c r="E25" s="6"/>
      <c r="F25" s="6"/>
      <c r="G25" s="98" t="str">
        <f t="shared" si="1"/>
        <v xml:space="preserve">  </v>
      </c>
      <c r="H25" s="6"/>
      <c r="I25" s="6"/>
      <c r="J25" s="98" t="str">
        <f t="shared" si="2"/>
        <v xml:space="preserve">  </v>
      </c>
      <c r="K25" s="31">
        <f t="shared" si="3"/>
        <v>0</v>
      </c>
      <c r="L25" s="31">
        <f t="shared" si="4"/>
        <v>0</v>
      </c>
      <c r="M25" s="108" t="str">
        <f t="shared" si="5"/>
        <v xml:space="preserve">  </v>
      </c>
    </row>
    <row r="26" spans="1:15" x14ac:dyDescent="0.3">
      <c r="A26" s="5" t="s">
        <v>138</v>
      </c>
      <c r="B26" s="6"/>
      <c r="C26" s="6"/>
      <c r="D26" s="98" t="str">
        <f t="shared" si="0"/>
        <v xml:space="preserve">  </v>
      </c>
      <c r="E26" s="6"/>
      <c r="F26" s="6"/>
      <c r="G26" s="98" t="str">
        <f t="shared" si="1"/>
        <v xml:space="preserve">  </v>
      </c>
      <c r="H26" s="6"/>
      <c r="I26" s="6"/>
      <c r="J26" s="98" t="str">
        <f t="shared" si="2"/>
        <v xml:space="preserve">  </v>
      </c>
      <c r="K26" s="31">
        <f t="shared" si="3"/>
        <v>0</v>
      </c>
      <c r="L26" s="31">
        <f t="shared" si="4"/>
        <v>0</v>
      </c>
      <c r="M26" s="108" t="str">
        <f t="shared" si="5"/>
        <v xml:space="preserve">  </v>
      </c>
      <c r="O26" s="1"/>
    </row>
    <row r="27" spans="1:15" x14ac:dyDescent="0.3">
      <c r="A27" s="5" t="s">
        <v>139</v>
      </c>
      <c r="B27" s="6"/>
      <c r="C27" s="6"/>
      <c r="D27" s="98" t="str">
        <f t="shared" si="0"/>
        <v xml:space="preserve">  </v>
      </c>
      <c r="E27" s="6"/>
      <c r="F27" s="6"/>
      <c r="G27" s="98" t="str">
        <f t="shared" si="1"/>
        <v xml:space="preserve">  </v>
      </c>
      <c r="H27" s="6"/>
      <c r="I27" s="6"/>
      <c r="J27" s="98" t="str">
        <f t="shared" si="2"/>
        <v xml:space="preserve">  </v>
      </c>
      <c r="K27" s="31">
        <f t="shared" si="3"/>
        <v>0</v>
      </c>
      <c r="L27" s="31">
        <f t="shared" si="4"/>
        <v>0</v>
      </c>
      <c r="M27" s="108" t="str">
        <f t="shared" si="5"/>
        <v xml:space="preserve">  </v>
      </c>
    </row>
    <row r="28" spans="1:15" x14ac:dyDescent="0.3">
      <c r="A28" s="5" t="s">
        <v>140</v>
      </c>
      <c r="B28" s="6"/>
      <c r="C28" s="6"/>
      <c r="D28" s="98" t="str">
        <f t="shared" si="0"/>
        <v xml:space="preserve">  </v>
      </c>
      <c r="E28" s="6"/>
      <c r="F28" s="6"/>
      <c r="G28" s="98" t="str">
        <f t="shared" si="1"/>
        <v xml:space="preserve">  </v>
      </c>
      <c r="H28" s="6"/>
      <c r="I28" s="6"/>
      <c r="J28" s="98" t="str">
        <f t="shared" si="2"/>
        <v xml:space="preserve">  </v>
      </c>
      <c r="K28" s="31">
        <f t="shared" si="3"/>
        <v>0</v>
      </c>
      <c r="L28" s="31">
        <f t="shared" si="4"/>
        <v>0</v>
      </c>
      <c r="M28" s="108" t="str">
        <f t="shared" si="5"/>
        <v xml:space="preserve">  </v>
      </c>
    </row>
    <row r="29" spans="1:15" x14ac:dyDescent="0.3">
      <c r="A29" s="5"/>
      <c r="B29" s="60"/>
      <c r="C29" s="60"/>
      <c r="D29" s="97" t="str">
        <f t="shared" si="0"/>
        <v xml:space="preserve">  </v>
      </c>
      <c r="E29" s="6"/>
      <c r="F29" s="6"/>
      <c r="G29" s="98" t="str">
        <f t="shared" si="1"/>
        <v xml:space="preserve">  </v>
      </c>
      <c r="H29" s="6"/>
      <c r="I29" s="6"/>
      <c r="J29" s="98" t="str">
        <f t="shared" si="2"/>
        <v xml:space="preserve">  </v>
      </c>
      <c r="K29" s="31">
        <f t="shared" si="3"/>
        <v>0</v>
      </c>
      <c r="L29" s="31">
        <f t="shared" si="4"/>
        <v>0</v>
      </c>
      <c r="M29" s="108" t="str">
        <f t="shared" si="5"/>
        <v xml:space="preserve">  </v>
      </c>
    </row>
    <row r="30" spans="1:15" x14ac:dyDescent="0.3">
      <c r="A30" s="12" t="s">
        <v>141</v>
      </c>
      <c r="B30" s="58">
        <f>SUM(B31:B32)</f>
        <v>0</v>
      </c>
      <c r="C30" s="58">
        <f>SUM(C31:C32)</f>
        <v>0</v>
      </c>
      <c r="D30" s="99" t="str">
        <f t="shared" si="0"/>
        <v xml:space="preserve">  </v>
      </c>
      <c r="E30" s="13">
        <f>SUM(E31:E32)</f>
        <v>0</v>
      </c>
      <c r="F30" s="13">
        <f>SUM(F31:F32)</f>
        <v>0</v>
      </c>
      <c r="G30" s="95" t="str">
        <f t="shared" si="1"/>
        <v xml:space="preserve">  </v>
      </c>
      <c r="H30" s="13">
        <f>SUM(H31:H32)</f>
        <v>0</v>
      </c>
      <c r="I30" s="13">
        <f>SUM(I31:I32)</f>
        <v>0</v>
      </c>
      <c r="J30" s="95" t="str">
        <f t="shared" si="2"/>
        <v xml:space="preserve">  </v>
      </c>
      <c r="K30" s="66">
        <f t="shared" si="3"/>
        <v>0</v>
      </c>
      <c r="L30" s="66">
        <f t="shared" si="4"/>
        <v>0</v>
      </c>
      <c r="M30" s="107" t="str">
        <f t="shared" si="5"/>
        <v xml:space="preserve">  </v>
      </c>
    </row>
    <row r="31" spans="1:15" x14ac:dyDescent="0.3">
      <c r="A31" s="5" t="s">
        <v>3</v>
      </c>
      <c r="B31" s="60"/>
      <c r="C31" s="60"/>
      <c r="D31" s="97" t="str">
        <f t="shared" si="0"/>
        <v xml:space="preserve">  </v>
      </c>
      <c r="E31" s="6"/>
      <c r="F31" s="6"/>
      <c r="G31" s="98" t="str">
        <f t="shared" si="1"/>
        <v xml:space="preserve">  </v>
      </c>
      <c r="H31" s="6"/>
      <c r="I31" s="6"/>
      <c r="J31" s="98" t="str">
        <f t="shared" si="2"/>
        <v xml:space="preserve">  </v>
      </c>
      <c r="K31" s="31">
        <f t="shared" si="3"/>
        <v>0</v>
      </c>
      <c r="L31" s="31">
        <f t="shared" si="4"/>
        <v>0</v>
      </c>
      <c r="M31" s="108" t="str">
        <f t="shared" si="5"/>
        <v xml:space="preserve">  </v>
      </c>
    </row>
    <row r="32" spans="1:15" x14ac:dyDescent="0.3">
      <c r="A32" s="5" t="s">
        <v>122</v>
      </c>
      <c r="B32" s="60"/>
      <c r="C32" s="60"/>
      <c r="D32" s="97" t="str">
        <f t="shared" si="0"/>
        <v xml:space="preserve">  </v>
      </c>
      <c r="E32" s="6"/>
      <c r="F32" s="6"/>
      <c r="G32" s="98" t="str">
        <f t="shared" si="1"/>
        <v xml:space="preserve">  </v>
      </c>
      <c r="H32" s="6"/>
      <c r="I32" s="6"/>
      <c r="J32" s="98" t="str">
        <f t="shared" si="2"/>
        <v xml:space="preserve">  </v>
      </c>
      <c r="K32" s="31">
        <f t="shared" si="3"/>
        <v>0</v>
      </c>
      <c r="L32" s="31">
        <f t="shared" si="4"/>
        <v>0</v>
      </c>
      <c r="M32" s="108" t="str">
        <f t="shared" si="5"/>
        <v xml:space="preserve">  </v>
      </c>
    </row>
    <row r="33" spans="1:13" x14ac:dyDescent="0.3">
      <c r="A33" s="5"/>
      <c r="B33" s="60"/>
      <c r="C33" s="60"/>
      <c r="D33" s="97" t="str">
        <f t="shared" si="0"/>
        <v xml:space="preserve">  </v>
      </c>
      <c r="E33" s="6"/>
      <c r="F33" s="6"/>
      <c r="G33" s="98" t="str">
        <f t="shared" si="1"/>
        <v xml:space="preserve">  </v>
      </c>
      <c r="H33" s="6"/>
      <c r="I33" s="6"/>
      <c r="J33" s="98" t="str">
        <f t="shared" si="2"/>
        <v xml:space="preserve">  </v>
      </c>
      <c r="K33" s="31">
        <f t="shared" si="3"/>
        <v>0</v>
      </c>
      <c r="L33" s="31">
        <f t="shared" si="4"/>
        <v>0</v>
      </c>
      <c r="M33" s="108" t="str">
        <f t="shared" si="5"/>
        <v xml:space="preserve">  </v>
      </c>
    </row>
    <row r="34" spans="1:13" x14ac:dyDescent="0.3">
      <c r="A34" s="12" t="s">
        <v>143</v>
      </c>
      <c r="B34" s="58">
        <f>SUM(B35:B35)</f>
        <v>0</v>
      </c>
      <c r="C34" s="58">
        <f>SUM(C35:C35)</f>
        <v>0</v>
      </c>
      <c r="D34" s="99" t="str">
        <f t="shared" si="0"/>
        <v xml:space="preserve">  </v>
      </c>
      <c r="E34" s="13">
        <f>SUM(E35:E35)</f>
        <v>0</v>
      </c>
      <c r="F34" s="13">
        <f>SUM(F35:F35)</f>
        <v>0</v>
      </c>
      <c r="G34" s="95" t="str">
        <f t="shared" si="1"/>
        <v xml:space="preserve">  </v>
      </c>
      <c r="H34" s="13">
        <f>SUM(H35:H35)</f>
        <v>0</v>
      </c>
      <c r="I34" s="13">
        <f>SUM(I35:I35)</f>
        <v>0</v>
      </c>
      <c r="J34" s="95" t="str">
        <f t="shared" si="2"/>
        <v xml:space="preserve">  </v>
      </c>
      <c r="K34" s="66">
        <f t="shared" si="3"/>
        <v>0</v>
      </c>
      <c r="L34" s="66">
        <f t="shared" si="4"/>
        <v>0</v>
      </c>
      <c r="M34" s="107" t="str">
        <f t="shared" si="5"/>
        <v xml:space="preserve">  </v>
      </c>
    </row>
    <row r="35" spans="1:13" x14ac:dyDescent="0.3">
      <c r="A35" s="5" t="s">
        <v>144</v>
      </c>
      <c r="B35" s="60"/>
      <c r="C35" s="60"/>
      <c r="D35" s="97" t="str">
        <f t="shared" si="0"/>
        <v xml:space="preserve">  </v>
      </c>
      <c r="E35" s="6">
        <v>0</v>
      </c>
      <c r="F35" s="6"/>
      <c r="G35" s="98" t="str">
        <f t="shared" si="1"/>
        <v xml:space="preserve">  </v>
      </c>
      <c r="H35" s="6"/>
      <c r="I35" s="6"/>
      <c r="J35" s="98" t="str">
        <f t="shared" si="2"/>
        <v xml:space="preserve">  </v>
      </c>
      <c r="K35" s="31">
        <f t="shared" si="3"/>
        <v>0</v>
      </c>
      <c r="L35" s="31">
        <f t="shared" si="4"/>
        <v>0</v>
      </c>
      <c r="M35" s="108" t="str">
        <f t="shared" si="5"/>
        <v xml:space="preserve">  </v>
      </c>
    </row>
    <row r="36" spans="1:13" x14ac:dyDescent="0.3">
      <c r="A36" s="5"/>
      <c r="B36" s="60"/>
      <c r="C36" s="60"/>
      <c r="D36" s="97" t="str">
        <f t="shared" si="0"/>
        <v xml:space="preserve">  </v>
      </c>
      <c r="E36" s="6"/>
      <c r="F36" s="6"/>
      <c r="G36" s="98" t="str">
        <f t="shared" si="1"/>
        <v xml:space="preserve">  </v>
      </c>
      <c r="H36" s="6"/>
      <c r="I36" s="6"/>
      <c r="J36" s="98" t="str">
        <f t="shared" si="2"/>
        <v xml:space="preserve">  </v>
      </c>
      <c r="K36" s="31">
        <f t="shared" si="3"/>
        <v>0</v>
      </c>
      <c r="L36" s="31">
        <f t="shared" si="4"/>
        <v>0</v>
      </c>
      <c r="M36" s="108" t="str">
        <f t="shared" si="5"/>
        <v xml:space="preserve">  </v>
      </c>
    </row>
    <row r="37" spans="1:13" x14ac:dyDescent="0.3">
      <c r="A37" s="14" t="s">
        <v>145</v>
      </c>
      <c r="B37" s="59">
        <f>B22+B19+B16+B8+B5+B30+B34</f>
        <v>1306120</v>
      </c>
      <c r="C37" s="59">
        <f>C22+C19+C16+C8+C5+C30+C34</f>
        <v>1271724</v>
      </c>
      <c r="D37" s="100">
        <f t="shared" si="0"/>
        <v>0.97366551312283711</v>
      </c>
      <c r="E37" s="15">
        <f>E22+E19+E16+E8+E5+E30+E34</f>
        <v>77712</v>
      </c>
      <c r="F37" s="15">
        <f>F22+F19+F16+F8+F5+F30+F34</f>
        <v>94522</v>
      </c>
      <c r="G37" s="104">
        <f t="shared" si="1"/>
        <v>1.2163115091620342</v>
      </c>
      <c r="H37" s="15">
        <f>H22+H19+H16+H8+H5+H30+H34</f>
        <v>1896</v>
      </c>
      <c r="I37" s="15">
        <f>I22+I19+I16+I8+I5+I30+I34</f>
        <v>2250</v>
      </c>
      <c r="J37" s="104">
        <f t="shared" si="2"/>
        <v>1.1867088607594938</v>
      </c>
      <c r="K37" s="68">
        <f t="shared" si="3"/>
        <v>1385728</v>
      </c>
      <c r="L37" s="68">
        <f t="shared" si="4"/>
        <v>1368496</v>
      </c>
      <c r="M37" s="109">
        <f t="shared" si="5"/>
        <v>0.9875646591538888</v>
      </c>
    </row>
    <row r="38" spans="1:13" x14ac:dyDescent="0.3">
      <c r="A38" s="5"/>
      <c r="B38" s="60"/>
      <c r="C38" s="60"/>
      <c r="D38" s="97" t="str">
        <f t="shared" si="0"/>
        <v xml:space="preserve">  </v>
      </c>
      <c r="E38" s="6"/>
      <c r="F38" s="6"/>
      <c r="G38" s="98" t="str">
        <f t="shared" si="1"/>
        <v xml:space="preserve">  </v>
      </c>
      <c r="H38" s="6"/>
      <c r="I38" s="6"/>
      <c r="J38" s="98" t="str">
        <f t="shared" si="2"/>
        <v xml:space="preserve">  </v>
      </c>
      <c r="K38" s="31">
        <f t="shared" si="3"/>
        <v>0</v>
      </c>
      <c r="L38" s="31">
        <f t="shared" si="4"/>
        <v>0</v>
      </c>
      <c r="M38" s="108" t="str">
        <f t="shared" si="5"/>
        <v xml:space="preserve">  </v>
      </c>
    </row>
    <row r="39" spans="1:13" ht="15" customHeight="1" x14ac:dyDescent="0.3">
      <c r="A39" s="81" t="s">
        <v>146</v>
      </c>
      <c r="B39" s="59">
        <f>B40+B43</f>
        <v>170920</v>
      </c>
      <c r="C39" s="59">
        <f>C40+C43</f>
        <v>106925</v>
      </c>
      <c r="D39" s="100">
        <f t="shared" si="0"/>
        <v>0.62558506903814648</v>
      </c>
      <c r="E39" s="15">
        <f>E40+E43</f>
        <v>25235</v>
      </c>
      <c r="F39" s="15">
        <f>F40+F43</f>
        <v>25235</v>
      </c>
      <c r="G39" s="104">
        <f t="shared" si="1"/>
        <v>1</v>
      </c>
      <c r="H39" s="15">
        <f>H40+H43</f>
        <v>9802</v>
      </c>
      <c r="I39" s="15">
        <f>I40+I43</f>
        <v>9802</v>
      </c>
      <c r="J39" s="104">
        <f t="shared" si="2"/>
        <v>1</v>
      </c>
      <c r="K39" s="68">
        <f t="shared" si="3"/>
        <v>205957</v>
      </c>
      <c r="L39" s="68">
        <f t="shared" si="4"/>
        <v>141962</v>
      </c>
      <c r="M39" s="109">
        <f t="shared" si="5"/>
        <v>0.68927980112353548</v>
      </c>
    </row>
    <row r="40" spans="1:13" x14ac:dyDescent="0.3">
      <c r="A40" s="7" t="s">
        <v>5</v>
      </c>
      <c r="B40" s="57">
        <f>SUM(B41:B42)</f>
        <v>170920</v>
      </c>
      <c r="C40" s="57">
        <f>SUM(C41:C42)</f>
        <v>106925</v>
      </c>
      <c r="D40" s="101">
        <f t="shared" si="0"/>
        <v>0.62558506903814648</v>
      </c>
      <c r="E40" s="8">
        <f>SUM(E41:E42)</f>
        <v>25235</v>
      </c>
      <c r="F40" s="8">
        <f>SUM(F41:F42)</f>
        <v>25235</v>
      </c>
      <c r="G40" s="105">
        <f t="shared" si="1"/>
        <v>1</v>
      </c>
      <c r="H40" s="8">
        <f>SUM(H41:H42)</f>
        <v>9802</v>
      </c>
      <c r="I40" s="8">
        <f>SUM(I41:I42)</f>
        <v>9802</v>
      </c>
      <c r="J40" s="105">
        <f t="shared" si="2"/>
        <v>1</v>
      </c>
      <c r="K40" s="67">
        <f t="shared" si="3"/>
        <v>205957</v>
      </c>
      <c r="L40" s="67">
        <f t="shared" si="4"/>
        <v>141962</v>
      </c>
      <c r="M40" s="110">
        <f t="shared" si="5"/>
        <v>0.68927980112353548</v>
      </c>
    </row>
    <row r="41" spans="1:13" x14ac:dyDescent="0.3">
      <c r="A41" s="5" t="s">
        <v>6</v>
      </c>
      <c r="B41" s="75">
        <v>106920</v>
      </c>
      <c r="C41" s="75">
        <v>106925</v>
      </c>
      <c r="D41" s="102">
        <f t="shared" si="0"/>
        <v>1.0000467639356527</v>
      </c>
      <c r="E41" s="6">
        <v>25235</v>
      </c>
      <c r="F41" s="6">
        <v>25235</v>
      </c>
      <c r="G41" s="98">
        <f t="shared" si="1"/>
        <v>1</v>
      </c>
      <c r="H41" s="6">
        <v>9802</v>
      </c>
      <c r="I41" s="91">
        <v>9802</v>
      </c>
      <c r="J41" s="111">
        <f t="shared" si="2"/>
        <v>1</v>
      </c>
      <c r="K41" s="31">
        <f t="shared" si="3"/>
        <v>141957</v>
      </c>
      <c r="L41" s="31">
        <f t="shared" si="4"/>
        <v>141962</v>
      </c>
      <c r="M41" s="108">
        <f t="shared" si="5"/>
        <v>1.0000352219334023</v>
      </c>
    </row>
    <row r="42" spans="1:13" x14ac:dyDescent="0.3">
      <c r="A42" s="5" t="s">
        <v>7</v>
      </c>
      <c r="B42" s="60">
        <v>64000</v>
      </c>
      <c r="C42" s="60">
        <v>0</v>
      </c>
      <c r="D42" s="102">
        <f t="shared" si="0"/>
        <v>0</v>
      </c>
      <c r="E42" s="6">
        <v>0</v>
      </c>
      <c r="F42" s="6"/>
      <c r="G42" s="98" t="str">
        <f t="shared" si="1"/>
        <v xml:space="preserve">  </v>
      </c>
      <c r="H42" s="6"/>
      <c r="I42" s="91"/>
      <c r="J42" s="111" t="str">
        <f t="shared" si="2"/>
        <v xml:space="preserve">  </v>
      </c>
      <c r="K42" s="31">
        <f t="shared" si="3"/>
        <v>64000</v>
      </c>
      <c r="L42" s="31">
        <f>C42+F42+I42</f>
        <v>0</v>
      </c>
      <c r="M42" s="108">
        <f t="shared" si="5"/>
        <v>0</v>
      </c>
    </row>
    <row r="43" spans="1:13" x14ac:dyDescent="0.3">
      <c r="A43" s="7" t="s">
        <v>8</v>
      </c>
      <c r="B43" s="57">
        <f>SUM(B44:B45)</f>
        <v>0</v>
      </c>
      <c r="C43" s="57">
        <f>SUM(C44:C45)</f>
        <v>0</v>
      </c>
      <c r="D43" s="102" t="str">
        <f t="shared" si="0"/>
        <v xml:space="preserve">  </v>
      </c>
      <c r="E43" s="8">
        <f>SUM(E44:E45)</f>
        <v>0</v>
      </c>
      <c r="F43" s="8">
        <f>SUM(F44:F45)</f>
        <v>0</v>
      </c>
      <c r="G43" s="98" t="str">
        <f t="shared" si="1"/>
        <v xml:space="preserve">  </v>
      </c>
      <c r="H43" s="8">
        <f>SUM(H44:H45)</f>
        <v>0</v>
      </c>
      <c r="I43" s="8">
        <f>SUM(I44:I45)</f>
        <v>0</v>
      </c>
      <c r="J43" s="111" t="str">
        <f t="shared" si="2"/>
        <v xml:space="preserve">  </v>
      </c>
      <c r="K43" s="67">
        <f t="shared" si="3"/>
        <v>0</v>
      </c>
      <c r="L43" s="67">
        <f t="shared" si="4"/>
        <v>0</v>
      </c>
      <c r="M43" s="108" t="str">
        <f t="shared" si="5"/>
        <v xml:space="preserve">  </v>
      </c>
    </row>
    <row r="44" spans="1:13" x14ac:dyDescent="0.3">
      <c r="A44" s="5" t="s">
        <v>9</v>
      </c>
      <c r="B44" s="60"/>
      <c r="C44" s="60"/>
      <c r="D44" s="102" t="str">
        <f t="shared" si="0"/>
        <v xml:space="preserve">  </v>
      </c>
      <c r="E44" s="6">
        <v>0</v>
      </c>
      <c r="F44" s="6"/>
      <c r="G44" s="98" t="str">
        <f t="shared" si="1"/>
        <v xml:space="preserve">  </v>
      </c>
      <c r="H44" s="6"/>
      <c r="I44" s="6"/>
      <c r="J44" s="111" t="str">
        <f t="shared" si="2"/>
        <v xml:space="preserve">  </v>
      </c>
      <c r="K44" s="31">
        <f t="shared" si="3"/>
        <v>0</v>
      </c>
      <c r="L44" s="31">
        <f t="shared" si="4"/>
        <v>0</v>
      </c>
      <c r="M44" s="108" t="str">
        <f t="shared" si="5"/>
        <v xml:space="preserve">  </v>
      </c>
    </row>
    <row r="45" spans="1:13" x14ac:dyDescent="0.3">
      <c r="A45" s="5" t="s">
        <v>10</v>
      </c>
      <c r="B45" s="60"/>
      <c r="C45" s="60"/>
      <c r="D45" s="102" t="str">
        <f t="shared" si="0"/>
        <v xml:space="preserve">  </v>
      </c>
      <c r="E45" s="6">
        <v>0</v>
      </c>
      <c r="F45" s="6"/>
      <c r="G45" s="98" t="str">
        <f t="shared" si="1"/>
        <v xml:space="preserve">  </v>
      </c>
      <c r="H45" s="6"/>
      <c r="I45" s="6"/>
      <c r="J45" s="111" t="str">
        <f t="shared" si="2"/>
        <v xml:space="preserve">  </v>
      </c>
      <c r="K45" s="31">
        <f t="shared" si="3"/>
        <v>0</v>
      </c>
      <c r="L45" s="31">
        <f t="shared" si="4"/>
        <v>0</v>
      </c>
      <c r="M45" s="108" t="str">
        <f t="shared" si="5"/>
        <v xml:space="preserve">  </v>
      </c>
    </row>
    <row r="46" spans="1:13" x14ac:dyDescent="0.3">
      <c r="A46" s="220" t="s">
        <v>487</v>
      </c>
      <c r="B46" s="221">
        <f>B47+B48</f>
        <v>0</v>
      </c>
      <c r="C46" s="221">
        <f>C47+C48</f>
        <v>0</v>
      </c>
      <c r="D46" s="222" t="str">
        <f t="shared" si="0"/>
        <v xml:space="preserve">  </v>
      </c>
      <c r="E46" s="221">
        <f>E47+E48</f>
        <v>0</v>
      </c>
      <c r="F46" s="221">
        <f>F47+F48</f>
        <v>0</v>
      </c>
      <c r="G46" s="104" t="str">
        <f t="shared" si="1"/>
        <v xml:space="preserve">  </v>
      </c>
      <c r="H46" s="221">
        <f>H47+H48</f>
        <v>0</v>
      </c>
      <c r="I46" s="221">
        <f>I47+I48</f>
        <v>0</v>
      </c>
      <c r="J46" s="223" t="str">
        <f t="shared" si="2"/>
        <v xml:space="preserve">  </v>
      </c>
      <c r="K46" s="68">
        <f>H46+E46+B46</f>
        <v>0</v>
      </c>
      <c r="L46" s="68">
        <f>I46+F46+C46</f>
        <v>0</v>
      </c>
      <c r="M46" s="109" t="str">
        <f t="shared" si="5"/>
        <v xml:space="preserve">  </v>
      </c>
    </row>
    <row r="47" spans="1:13" x14ac:dyDescent="0.3">
      <c r="A47" s="7" t="s">
        <v>488</v>
      </c>
      <c r="B47" s="60"/>
      <c r="C47" s="60"/>
      <c r="D47" s="102" t="str">
        <f t="shared" si="0"/>
        <v xml:space="preserve">  </v>
      </c>
      <c r="E47" s="6"/>
      <c r="F47" s="6"/>
      <c r="G47" s="98" t="str">
        <f t="shared" si="1"/>
        <v xml:space="preserve">  </v>
      </c>
      <c r="H47" s="6"/>
      <c r="I47" s="6"/>
      <c r="J47" s="111" t="str">
        <f t="shared" si="2"/>
        <v xml:space="preserve">  </v>
      </c>
      <c r="K47" s="31">
        <f>B47+E47+H47</f>
        <v>0</v>
      </c>
      <c r="L47" s="31">
        <f>C47+F47+I47</f>
        <v>0</v>
      </c>
      <c r="M47" s="108" t="str">
        <f t="shared" si="5"/>
        <v xml:space="preserve">  </v>
      </c>
    </row>
    <row r="48" spans="1:13" x14ac:dyDescent="0.3">
      <c r="A48" s="7" t="s">
        <v>489</v>
      </c>
      <c r="B48" s="60"/>
      <c r="C48" s="60"/>
      <c r="D48" s="102" t="str">
        <f t="shared" si="0"/>
        <v xml:space="preserve">  </v>
      </c>
      <c r="E48" s="6"/>
      <c r="F48" s="6"/>
      <c r="G48" s="98" t="str">
        <f t="shared" si="1"/>
        <v xml:space="preserve">  </v>
      </c>
      <c r="H48" s="6"/>
      <c r="I48" s="6"/>
      <c r="J48" s="111" t="str">
        <f t="shared" si="2"/>
        <v xml:space="preserve">  </v>
      </c>
      <c r="K48" s="31">
        <f t="shared" si="3"/>
        <v>0</v>
      </c>
      <c r="L48" s="31">
        <f t="shared" ref="L48:L49" si="6">C48+F48+I48</f>
        <v>0</v>
      </c>
      <c r="M48" s="108" t="str">
        <f t="shared" si="5"/>
        <v xml:space="preserve">  </v>
      </c>
    </row>
    <row r="49" spans="1:13" x14ac:dyDescent="0.3">
      <c r="A49" s="289" t="s">
        <v>586</v>
      </c>
      <c r="B49" s="290"/>
      <c r="C49" s="290">
        <v>128000</v>
      </c>
      <c r="D49" s="291"/>
      <c r="E49" s="292"/>
      <c r="F49" s="292"/>
      <c r="G49" s="293"/>
      <c r="H49" s="292"/>
      <c r="I49" s="292"/>
      <c r="J49" s="294"/>
      <c r="K49" s="295"/>
      <c r="L49" s="68">
        <f t="shared" si="6"/>
        <v>128000</v>
      </c>
      <c r="M49" s="296"/>
    </row>
    <row r="50" spans="1:13" ht="15" thickBot="1" x14ac:dyDescent="0.35">
      <c r="A50" s="69" t="s">
        <v>11</v>
      </c>
      <c r="B50" s="70">
        <f>B39+B37+B46+B49</f>
        <v>1477040</v>
      </c>
      <c r="C50" s="70">
        <f>C39+C37+C46+C49</f>
        <v>1506649</v>
      </c>
      <c r="D50" s="103">
        <f t="shared" si="0"/>
        <v>1.0200461734279369</v>
      </c>
      <c r="E50" s="70">
        <f>E39+E37+E46+E49</f>
        <v>102947</v>
      </c>
      <c r="F50" s="70">
        <f>F39+F37+F46+F49</f>
        <v>119757</v>
      </c>
      <c r="G50" s="106">
        <f t="shared" si="1"/>
        <v>1.1632879054270644</v>
      </c>
      <c r="H50" s="70">
        <f>H39+H37+H46+H49</f>
        <v>11698</v>
      </c>
      <c r="I50" s="70">
        <f>I39+I37+I46+I49</f>
        <v>12052</v>
      </c>
      <c r="J50" s="106">
        <f t="shared" si="2"/>
        <v>1.0302615831766113</v>
      </c>
      <c r="K50" s="70">
        <f>K39+K37+K46+K49</f>
        <v>1591685</v>
      </c>
      <c r="L50" s="70">
        <f>L39+L37+L46+L49</f>
        <v>1638458</v>
      </c>
      <c r="M50" s="151">
        <f t="shared" si="5"/>
        <v>1.0293858395348325</v>
      </c>
    </row>
    <row r="51" spans="1:13" ht="15" thickBot="1" x14ac:dyDescent="0.35">
      <c r="A51" s="71" t="s">
        <v>100</v>
      </c>
      <c r="B51" s="72"/>
      <c r="C51" s="72"/>
      <c r="D51" s="72"/>
      <c r="E51" s="73"/>
      <c r="F51" s="73"/>
      <c r="G51" s="73"/>
      <c r="H51" s="73"/>
      <c r="I51" s="73"/>
      <c r="J51" s="73"/>
      <c r="K51" s="73"/>
      <c r="L51" s="152"/>
      <c r="M51" s="152"/>
    </row>
    <row r="52" spans="1:13" s="1" customFormat="1" x14ac:dyDescent="0.3"/>
    <row r="53" spans="1:13" s="1" customFormat="1" x14ac:dyDescent="0.3">
      <c r="D53" s="413"/>
      <c r="E53" s="413"/>
      <c r="F53" s="413"/>
      <c r="G53" s="413"/>
      <c r="H53" s="413"/>
      <c r="I53" s="413"/>
    </row>
    <row r="54" spans="1:13" s="1" customFormat="1" x14ac:dyDescent="0.3">
      <c r="D54" s="413"/>
      <c r="E54" s="413"/>
      <c r="F54" s="413"/>
      <c r="G54" s="413"/>
      <c r="H54" s="413"/>
      <c r="I54" s="413"/>
    </row>
    <row r="55" spans="1:13" s="1" customFormat="1" x14ac:dyDescent="0.3"/>
  </sheetData>
  <pageMargins left="0.25" right="0.25" top="0.75" bottom="0.75" header="0.3" footer="0.3"/>
  <pageSetup paperSize="8" scale="67" orientation="landscape" r:id="rId1"/>
  <headerFooter>
    <oddHeader xml:space="preserve">&amp;L&amp;G&amp;C.../2025 (V....) számú határozat
a Marcali Kistérségi Többcélú Társulás
2024. évi költségvetésének teljesítéséről
</oddHeader>
    <oddFooter>&amp;P. oldal</oddFooter>
  </headerFooter>
  <colBreaks count="2" manualBreakCount="2">
    <brk id="7" max="47" man="1"/>
    <brk id="13" max="1048575" man="1"/>
  </col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501F3-9334-49D3-A710-BD84604C1C2B}">
  <sheetPr>
    <tabColor rgb="FF92D050"/>
    <pageSetUpPr fitToPage="1"/>
  </sheetPr>
  <dimension ref="A2:E50"/>
  <sheetViews>
    <sheetView topLeftCell="A21" zoomScaleNormal="100" zoomScalePageLayoutView="90" workbookViewId="0">
      <selection activeCell="G39" sqref="G39"/>
    </sheetView>
  </sheetViews>
  <sheetFormatPr defaultRowHeight="14.4" x14ac:dyDescent="0.3"/>
  <cols>
    <col min="1" max="1" width="18.88671875" customWidth="1"/>
    <col min="3" max="3" width="21" customWidth="1"/>
    <col min="4" max="4" width="16.5546875" customWidth="1"/>
    <col min="5" max="5" width="15.109375" customWidth="1"/>
  </cols>
  <sheetData>
    <row r="2" spans="1:5" ht="15" thickBot="1" x14ac:dyDescent="0.35">
      <c r="A2" s="4" t="s">
        <v>612</v>
      </c>
    </row>
    <row r="3" spans="1:5" x14ac:dyDescent="0.3">
      <c r="A3" s="360" t="s">
        <v>584</v>
      </c>
      <c r="B3" s="360"/>
      <c r="C3" s="362" t="s">
        <v>621</v>
      </c>
      <c r="D3" s="357" t="s">
        <v>622</v>
      </c>
      <c r="E3" s="357" t="s">
        <v>623</v>
      </c>
    </row>
    <row r="4" spans="1:5" x14ac:dyDescent="0.3">
      <c r="A4" s="361"/>
      <c r="B4" s="361"/>
      <c r="C4" s="363"/>
      <c r="D4" s="358"/>
      <c r="E4" s="358"/>
    </row>
    <row r="5" spans="1:5" x14ac:dyDescent="0.3">
      <c r="A5" s="355" t="s">
        <v>99</v>
      </c>
      <c r="B5" s="355"/>
      <c r="C5" s="364"/>
      <c r="D5" s="359"/>
      <c r="E5" s="359"/>
    </row>
    <row r="6" spans="1:5" x14ac:dyDescent="0.3">
      <c r="A6" s="324" t="s">
        <v>42</v>
      </c>
      <c r="B6" s="319">
        <v>1302</v>
      </c>
      <c r="C6" s="325"/>
      <c r="D6" s="347"/>
      <c r="E6" s="13">
        <f>Táblázat1191853[[#This Row],[Oszlop19]]+D6</f>
        <v>0</v>
      </c>
    </row>
    <row r="7" spans="1:5" x14ac:dyDescent="0.3">
      <c r="A7" s="324" t="s">
        <v>43</v>
      </c>
      <c r="B7" s="75">
        <v>1827</v>
      </c>
      <c r="C7" s="325"/>
      <c r="D7" s="348">
        <v>10270032.975335462</v>
      </c>
      <c r="E7" s="346">
        <f>Táblázat1191853[[#This Row],[Oszlop19]]+D7</f>
        <v>10270032.975335462</v>
      </c>
    </row>
    <row r="8" spans="1:5" x14ac:dyDescent="0.3">
      <c r="A8" s="324" t="s">
        <v>44</v>
      </c>
      <c r="B8" s="319">
        <v>892</v>
      </c>
      <c r="C8" s="325"/>
      <c r="D8" s="347">
        <v>2797877.0246645375</v>
      </c>
      <c r="E8" s="13">
        <f>Táblázat1191853[[#This Row],[Oszlop19]]+D8</f>
        <v>2797877.0246645375</v>
      </c>
    </row>
    <row r="9" spans="1:5" x14ac:dyDescent="0.3">
      <c r="A9" s="324" t="s">
        <v>45</v>
      </c>
      <c r="B9" s="75">
        <v>1655</v>
      </c>
      <c r="C9" s="325"/>
      <c r="D9" s="348"/>
      <c r="E9" s="346">
        <f>Táblázat1191853[[#This Row],[Oszlop19]]+D9</f>
        <v>0</v>
      </c>
    </row>
    <row r="10" spans="1:5" x14ac:dyDescent="0.3">
      <c r="A10" s="324" t="s">
        <v>46</v>
      </c>
      <c r="B10" s="319">
        <v>484</v>
      </c>
      <c r="C10" s="325"/>
      <c r="D10" s="347"/>
      <c r="E10" s="13">
        <f>Táblázat1191853[[#This Row],[Oszlop19]]+D10</f>
        <v>0</v>
      </c>
    </row>
    <row r="11" spans="1:5" x14ac:dyDescent="0.3">
      <c r="A11" s="324" t="s">
        <v>47</v>
      </c>
      <c r="B11" s="75">
        <v>2272</v>
      </c>
      <c r="C11" s="325"/>
      <c r="D11" s="348"/>
      <c r="E11" s="346">
        <f>Táblázat1191853[[#This Row],[Oszlop19]]+D11</f>
        <v>0</v>
      </c>
    </row>
    <row r="12" spans="1:5" x14ac:dyDescent="0.3">
      <c r="A12" s="324" t="s">
        <v>48</v>
      </c>
      <c r="B12" s="319">
        <v>360</v>
      </c>
      <c r="C12" s="325"/>
      <c r="D12" s="347"/>
      <c r="E12" s="13">
        <f>Táblázat1191853[[#This Row],[Oszlop19]]+D12</f>
        <v>0</v>
      </c>
    </row>
    <row r="13" spans="1:5" x14ac:dyDescent="0.3">
      <c r="A13" s="324" t="s">
        <v>49</v>
      </c>
      <c r="B13" s="75">
        <v>307</v>
      </c>
      <c r="C13" s="325"/>
      <c r="D13" s="348"/>
      <c r="E13" s="346">
        <f>Táblázat1191853[[#This Row],[Oszlop19]]+D13</f>
        <v>0</v>
      </c>
    </row>
    <row r="14" spans="1:5" x14ac:dyDescent="0.3">
      <c r="A14" s="324" t="s">
        <v>50</v>
      </c>
      <c r="B14" s="319">
        <v>97</v>
      </c>
      <c r="C14" s="325"/>
      <c r="D14" s="347"/>
      <c r="E14" s="13">
        <f>Táblázat1191853[[#This Row],[Oszlop19]]+D14</f>
        <v>0</v>
      </c>
    </row>
    <row r="15" spans="1:5" x14ac:dyDescent="0.3">
      <c r="A15" s="324" t="s">
        <v>51</v>
      </c>
      <c r="B15" s="75">
        <v>321</v>
      </c>
      <c r="C15" s="325"/>
      <c r="D15" s="348"/>
      <c r="E15" s="346">
        <f>Táblázat1191853[[#This Row],[Oszlop19]]+D15</f>
        <v>0</v>
      </c>
    </row>
    <row r="16" spans="1:5" x14ac:dyDescent="0.3">
      <c r="A16" s="324" t="s">
        <v>52</v>
      </c>
      <c r="B16" s="319">
        <v>278</v>
      </c>
      <c r="C16" s="325"/>
      <c r="D16" s="347"/>
      <c r="E16" s="13">
        <f>Táblázat1191853[[#This Row],[Oszlop19]]+D16</f>
        <v>0</v>
      </c>
    </row>
    <row r="17" spans="1:5" x14ac:dyDescent="0.3">
      <c r="A17" s="324" t="s">
        <v>53</v>
      </c>
      <c r="B17" s="75">
        <v>68</v>
      </c>
      <c r="C17" s="325"/>
      <c r="D17" s="348"/>
      <c r="E17" s="346">
        <f>Táblázat1191853[[#This Row],[Oszlop19]]+D17</f>
        <v>0</v>
      </c>
    </row>
    <row r="18" spans="1:5" x14ac:dyDescent="0.3">
      <c r="A18" s="324" t="s">
        <v>54</v>
      </c>
      <c r="B18" s="319">
        <v>348</v>
      </c>
      <c r="C18" s="325"/>
      <c r="D18" s="347"/>
      <c r="E18" s="13">
        <f>Táblázat1191853[[#This Row],[Oszlop19]]+D18</f>
        <v>0</v>
      </c>
    </row>
    <row r="19" spans="1:5" x14ac:dyDescent="0.3">
      <c r="A19" s="324" t="s">
        <v>55</v>
      </c>
      <c r="B19" s="75">
        <v>2296</v>
      </c>
      <c r="C19" s="325"/>
      <c r="D19" s="348"/>
      <c r="E19" s="346">
        <f>Táblázat1191853[[#This Row],[Oszlop19]]+D19</f>
        <v>0</v>
      </c>
    </row>
    <row r="20" spans="1:5" x14ac:dyDescent="0.3">
      <c r="A20" s="324" t="s">
        <v>56</v>
      </c>
      <c r="B20" s="319">
        <v>49</v>
      </c>
      <c r="C20" s="325"/>
      <c r="D20" s="347"/>
      <c r="E20" s="13">
        <f>Táblázat1191853[[#This Row],[Oszlop19]]+D20</f>
        <v>0</v>
      </c>
    </row>
    <row r="21" spans="1:5" x14ac:dyDescent="0.3">
      <c r="A21" s="324" t="s">
        <v>57</v>
      </c>
      <c r="B21" s="75">
        <v>11328</v>
      </c>
      <c r="C21" s="325">
        <v>-77606876</v>
      </c>
      <c r="D21" s="348">
        <v>-14389337</v>
      </c>
      <c r="E21" s="346">
        <f>Táblázat1191853[[#This Row],[Oszlop19]]+D21</f>
        <v>-91996213</v>
      </c>
    </row>
    <row r="22" spans="1:5" x14ac:dyDescent="0.3">
      <c r="A22" s="324" t="s">
        <v>58</v>
      </c>
      <c r="B22" s="319">
        <v>1394</v>
      </c>
      <c r="C22" s="325"/>
      <c r="D22" s="347"/>
      <c r="E22" s="13">
        <f>Táblázat1191853[[#This Row],[Oszlop19]]+D22</f>
        <v>0</v>
      </c>
    </row>
    <row r="23" spans="1:5" x14ac:dyDescent="0.3">
      <c r="A23" s="324" t="s">
        <v>59</v>
      </c>
      <c r="B23" s="75">
        <v>490</v>
      </c>
      <c r="C23" s="325"/>
      <c r="D23" s="348"/>
      <c r="E23" s="346">
        <f>Táblázat1191853[[#This Row],[Oszlop19]]+D23</f>
        <v>0</v>
      </c>
    </row>
    <row r="24" spans="1:5" x14ac:dyDescent="0.3">
      <c r="A24" s="324" t="s">
        <v>60</v>
      </c>
      <c r="B24" s="319">
        <v>862</v>
      </c>
      <c r="C24" s="325"/>
      <c r="D24" s="347"/>
      <c r="E24" s="13">
        <f>Táblázat1191853[[#This Row],[Oszlop19]]+D24</f>
        <v>0</v>
      </c>
    </row>
    <row r="25" spans="1:5" x14ac:dyDescent="0.3">
      <c r="A25" s="324" t="s">
        <v>61</v>
      </c>
      <c r="B25" s="75">
        <v>130</v>
      </c>
      <c r="C25" s="325"/>
      <c r="D25" s="348"/>
      <c r="E25" s="346">
        <f>Táblázat1191853[[#This Row],[Oszlop19]]+D25</f>
        <v>0</v>
      </c>
    </row>
    <row r="26" spans="1:5" x14ac:dyDescent="0.3">
      <c r="A26" s="324" t="s">
        <v>62</v>
      </c>
      <c r="B26" s="319">
        <v>733</v>
      </c>
      <c r="C26" s="325"/>
      <c r="D26" s="347">
        <v>70827</v>
      </c>
      <c r="E26" s="13">
        <f>Táblázat1191853[[#This Row],[Oszlop19]]+D26</f>
        <v>70827</v>
      </c>
    </row>
    <row r="27" spans="1:5" x14ac:dyDescent="0.3">
      <c r="A27" s="324" t="s">
        <v>63</v>
      </c>
      <c r="B27" s="75">
        <v>803</v>
      </c>
      <c r="C27" s="325"/>
      <c r="D27" s="348"/>
      <c r="E27" s="346">
        <f>Táblázat1191853[[#This Row],[Oszlop19]]+D27</f>
        <v>0</v>
      </c>
    </row>
    <row r="28" spans="1:5" x14ac:dyDescent="0.3">
      <c r="A28" s="324" t="s">
        <v>64</v>
      </c>
      <c r="B28" s="319">
        <v>864</v>
      </c>
      <c r="C28" s="325"/>
      <c r="D28" s="347"/>
      <c r="E28" s="13">
        <f>Táblázat1191853[[#This Row],[Oszlop19]]+D28</f>
        <v>0</v>
      </c>
    </row>
    <row r="29" spans="1:5" x14ac:dyDescent="0.3">
      <c r="A29" s="324" t="s">
        <v>65</v>
      </c>
      <c r="B29" s="75">
        <v>506</v>
      </c>
      <c r="C29" s="325"/>
      <c r="D29" s="348">
        <v>2841619</v>
      </c>
      <c r="E29" s="346">
        <f>Táblázat1191853[[#This Row],[Oszlop19]]+D29</f>
        <v>2841619</v>
      </c>
    </row>
    <row r="30" spans="1:5" x14ac:dyDescent="0.3">
      <c r="A30" s="324" t="s">
        <v>66</v>
      </c>
      <c r="B30" s="319">
        <v>538</v>
      </c>
      <c r="C30" s="325"/>
      <c r="D30" s="347"/>
      <c r="E30" s="13">
        <f>Táblázat1191853[[#This Row],[Oszlop19]]+D30</f>
        <v>0</v>
      </c>
    </row>
    <row r="31" spans="1:5" x14ac:dyDescent="0.3">
      <c r="A31" s="324" t="s">
        <v>67</v>
      </c>
      <c r="B31" s="75">
        <v>735</v>
      </c>
      <c r="C31" s="325"/>
      <c r="D31" s="348"/>
      <c r="E31" s="346">
        <f>Táblázat1191853[[#This Row],[Oszlop19]]+D31</f>
        <v>0</v>
      </c>
    </row>
    <row r="32" spans="1:5" x14ac:dyDescent="0.3">
      <c r="A32" s="324" t="s">
        <v>68</v>
      </c>
      <c r="B32" s="319">
        <v>99</v>
      </c>
      <c r="C32" s="325"/>
      <c r="D32" s="347"/>
      <c r="E32" s="13">
        <f>Táblázat1191853[[#This Row],[Oszlop19]]+D32</f>
        <v>0</v>
      </c>
    </row>
    <row r="33" spans="1:5" x14ac:dyDescent="0.3">
      <c r="A33" s="324" t="s">
        <v>69</v>
      </c>
      <c r="B33" s="75">
        <v>865</v>
      </c>
      <c r="C33" s="325"/>
      <c r="D33" s="348"/>
      <c r="E33" s="346">
        <f>Táblázat1191853[[#This Row],[Oszlop19]]+D33</f>
        <v>0</v>
      </c>
    </row>
    <row r="34" spans="1:5" x14ac:dyDescent="0.3">
      <c r="A34" s="324" t="s">
        <v>70</v>
      </c>
      <c r="B34" s="319">
        <v>582</v>
      </c>
      <c r="C34" s="325"/>
      <c r="D34" s="347"/>
      <c r="E34" s="13">
        <f>Táblázat1191853[[#This Row],[Oszlop19]]+D34</f>
        <v>0</v>
      </c>
    </row>
    <row r="35" spans="1:5" x14ac:dyDescent="0.3">
      <c r="A35" s="324" t="s">
        <v>71</v>
      </c>
      <c r="B35" s="75">
        <v>213</v>
      </c>
      <c r="C35" s="325"/>
      <c r="D35" s="348"/>
      <c r="E35" s="346">
        <f>Táblázat1191853[[#This Row],[Oszlop19]]+D35</f>
        <v>0</v>
      </c>
    </row>
    <row r="36" spans="1:5" x14ac:dyDescent="0.3">
      <c r="A36" s="324" t="s">
        <v>72</v>
      </c>
      <c r="B36" s="319">
        <v>330</v>
      </c>
      <c r="C36" s="325"/>
      <c r="D36" s="347"/>
      <c r="E36" s="13">
        <f>Táblázat1191853[[#This Row],[Oszlop19]]+D36</f>
        <v>0</v>
      </c>
    </row>
    <row r="37" spans="1:5" x14ac:dyDescent="0.3">
      <c r="A37" s="324" t="s">
        <v>73</v>
      </c>
      <c r="B37" s="75">
        <v>302</v>
      </c>
      <c r="C37" s="325"/>
      <c r="D37" s="348"/>
      <c r="E37" s="346">
        <f>Táblázat1191853[[#This Row],[Oszlop19]]+D37</f>
        <v>0</v>
      </c>
    </row>
    <row r="38" spans="1:5" x14ac:dyDescent="0.3">
      <c r="A38" s="324" t="s">
        <v>74</v>
      </c>
      <c r="B38" s="319">
        <v>657</v>
      </c>
      <c r="C38" s="325"/>
      <c r="D38" s="347"/>
      <c r="E38" s="13">
        <f>Táblázat1191853[[#This Row],[Oszlop19]]+D38</f>
        <v>0</v>
      </c>
    </row>
    <row r="39" spans="1:5" x14ac:dyDescent="0.3">
      <c r="A39" s="324" t="s">
        <v>75</v>
      </c>
      <c r="B39" s="75">
        <v>434</v>
      </c>
      <c r="C39" s="325"/>
      <c r="D39" s="348"/>
      <c r="E39" s="346">
        <f>Táblázat1191853[[#This Row],[Oszlop19]]+D39</f>
        <v>0</v>
      </c>
    </row>
    <row r="40" spans="1:5" x14ac:dyDescent="0.3">
      <c r="A40" s="324" t="s">
        <v>76</v>
      </c>
      <c r="B40" s="319">
        <v>156</v>
      </c>
      <c r="C40" s="325"/>
      <c r="D40" s="347"/>
      <c r="E40" s="13">
        <f>Táblázat1191853[[#This Row],[Oszlop19]]+D40</f>
        <v>0</v>
      </c>
    </row>
    <row r="41" spans="1:5" x14ac:dyDescent="0.3">
      <c r="A41" s="324" t="s">
        <v>77</v>
      </c>
      <c r="B41" s="75">
        <v>163</v>
      </c>
      <c r="C41" s="325"/>
      <c r="D41" s="348"/>
      <c r="E41" s="346">
        <f>Táblázat1191853[[#This Row],[Oszlop19]]+D41</f>
        <v>0</v>
      </c>
    </row>
    <row r="42" spans="1:5" x14ac:dyDescent="0.3">
      <c r="A42" s="324" t="s">
        <v>78</v>
      </c>
      <c r="B42" s="319">
        <v>773</v>
      </c>
      <c r="C42" s="325"/>
      <c r="D42" s="347"/>
      <c r="E42" s="13">
        <f>Táblázat1191853[[#This Row],[Oszlop19]]+D42</f>
        <v>0</v>
      </c>
    </row>
    <row r="43" spans="1:5" x14ac:dyDescent="0.3">
      <c r="A43" s="324" t="s">
        <v>79</v>
      </c>
      <c r="B43" s="75">
        <v>563</v>
      </c>
      <c r="C43" s="325"/>
      <c r="D43" s="348"/>
      <c r="E43" s="346">
        <f>Táblázat1191853[[#This Row],[Oszlop19]]+D43</f>
        <v>0</v>
      </c>
    </row>
    <row r="44" spans="1:5" x14ac:dyDescent="0.3">
      <c r="A44" s="324" t="s">
        <v>517</v>
      </c>
      <c r="B44" s="75">
        <v>2367</v>
      </c>
      <c r="C44" s="325"/>
      <c r="D44" s="347"/>
      <c r="E44" s="13">
        <f>Táblázat1191853[[#This Row],[Oszlop19]]+D44</f>
        <v>0</v>
      </c>
    </row>
    <row r="45" spans="1:5" x14ac:dyDescent="0.3">
      <c r="A45" s="324" t="s">
        <v>518</v>
      </c>
      <c r="B45" s="75">
        <v>2931</v>
      </c>
      <c r="C45" s="325"/>
      <c r="D45" s="348"/>
      <c r="E45" s="346">
        <f>Táblázat1191853[[#This Row],[Oszlop19]]+D45</f>
        <v>0</v>
      </c>
    </row>
    <row r="46" spans="1:5" x14ac:dyDescent="0.3">
      <c r="A46" s="326"/>
      <c r="B46" s="327">
        <f t="shared" ref="B46" si="0">SUBTOTAL(109,B6:B45)</f>
        <v>41374</v>
      </c>
      <c r="C46" s="327">
        <f>SUM(C6:C45)</f>
        <v>-77606876</v>
      </c>
      <c r="D46" s="327">
        <f>SUM(D6:D45)</f>
        <v>1591019</v>
      </c>
      <c r="E46" s="327">
        <f>SUM(E6:E45)</f>
        <v>-76015857</v>
      </c>
    </row>
    <row r="48" spans="1:5" x14ac:dyDescent="0.3">
      <c r="D48" s="1"/>
    </row>
    <row r="49" spans="2:5" x14ac:dyDescent="0.3">
      <c r="B49" s="1"/>
      <c r="D49" s="1"/>
      <c r="E49" s="1"/>
    </row>
    <row r="50" spans="2:5" x14ac:dyDescent="0.3">
      <c r="D50" s="1"/>
    </row>
  </sheetData>
  <mergeCells count="5">
    <mergeCell ref="D3:D5"/>
    <mergeCell ref="E3:E5"/>
    <mergeCell ref="A5:B5"/>
    <mergeCell ref="A3:B4"/>
    <mergeCell ref="C3:C5"/>
  </mergeCells>
  <pageMargins left="0.25" right="0.25" top="0.75" bottom="0.75" header="0.3" footer="0.3"/>
  <pageSetup paperSize="8" orientation="landscape" r:id="rId1"/>
  <headerFooter>
    <oddHeader xml:space="preserve">&amp;C.../2025 () sz. határozat
a Marcali Kistérségi Többcélú Társulás 2024. évi költségvetésének teljesítéséről
</oddHeader>
  </headerFooter>
  <rowBreaks count="1" manualBreakCount="1">
    <brk id="25" max="16383" man="1"/>
  </rowBreak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2:AI43"/>
  <sheetViews>
    <sheetView tabSelected="1" topLeftCell="A20" zoomScaleNormal="100" zoomScaleSheetLayoutView="80" workbookViewId="0">
      <selection activeCell="N29" sqref="N29"/>
    </sheetView>
  </sheetViews>
  <sheetFormatPr defaultRowHeight="14.4" x14ac:dyDescent="0.3"/>
  <cols>
    <col min="1" max="1" width="42.44140625" customWidth="1"/>
    <col min="2" max="17" width="14" customWidth="1"/>
    <col min="19" max="19" width="35.88671875" customWidth="1"/>
    <col min="20" max="20" width="17" customWidth="1"/>
    <col min="21" max="21" width="15.88671875" customWidth="1"/>
    <col min="22" max="22" width="17" customWidth="1"/>
    <col min="23" max="26" width="12.109375" customWidth="1"/>
    <col min="32" max="35" width="14" customWidth="1"/>
  </cols>
  <sheetData>
    <row r="2" spans="1:35" x14ac:dyDescent="0.3">
      <c r="A2" t="s">
        <v>620</v>
      </c>
    </row>
    <row r="3" spans="1:35" x14ac:dyDescent="0.3">
      <c r="A3" s="4" t="s">
        <v>519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AF3" s="4"/>
      <c r="AG3" s="4"/>
      <c r="AH3" s="4"/>
      <c r="AI3" s="4"/>
    </row>
    <row r="4" spans="1:35" ht="15" thickBot="1" x14ac:dyDescent="0.35">
      <c r="E4" t="s">
        <v>19</v>
      </c>
      <c r="R4" s="16"/>
      <c r="S4" s="16"/>
      <c r="T4" s="16"/>
      <c r="U4" s="16"/>
      <c r="V4" s="16"/>
      <c r="W4" t="s">
        <v>19</v>
      </c>
    </row>
    <row r="5" spans="1:35" ht="25.5" customHeight="1" x14ac:dyDescent="0.3">
      <c r="A5" s="304" t="s">
        <v>80</v>
      </c>
      <c r="B5" s="365" t="s">
        <v>607</v>
      </c>
      <c r="C5" s="366"/>
      <c r="D5" s="366"/>
      <c r="E5" s="367"/>
      <c r="F5" s="365" t="s">
        <v>606</v>
      </c>
      <c r="G5" s="366"/>
      <c r="H5" s="366"/>
      <c r="I5" s="367"/>
      <c r="J5" s="365" t="s">
        <v>584</v>
      </c>
      <c r="K5" s="366"/>
      <c r="L5" s="366"/>
      <c r="M5" s="367"/>
      <c r="N5" s="365" t="s">
        <v>585</v>
      </c>
      <c r="O5" s="366"/>
      <c r="P5" s="366"/>
      <c r="Q5" s="367"/>
      <c r="R5" s="302"/>
      <c r="S5" s="305" t="s">
        <v>81</v>
      </c>
      <c r="T5" s="365" t="s">
        <v>607</v>
      </c>
      <c r="U5" s="366"/>
      <c r="V5" s="366"/>
      <c r="W5" s="367"/>
      <c r="X5" s="365" t="s">
        <v>606</v>
      </c>
      <c r="Y5" s="366"/>
      <c r="Z5" s="366"/>
      <c r="AA5" s="367"/>
      <c r="AB5" s="365" t="s">
        <v>584</v>
      </c>
      <c r="AC5" s="366"/>
      <c r="AD5" s="366"/>
      <c r="AE5" s="367"/>
      <c r="AF5" s="365" t="s">
        <v>585</v>
      </c>
      <c r="AG5" s="366"/>
      <c r="AH5" s="366"/>
      <c r="AI5" s="367"/>
    </row>
    <row r="6" spans="1:35" ht="39.6" x14ac:dyDescent="0.3">
      <c r="A6" s="307"/>
      <c r="B6" s="308" t="s">
        <v>0</v>
      </c>
      <c r="C6" s="308" t="s">
        <v>165</v>
      </c>
      <c r="D6" s="308" t="s">
        <v>164</v>
      </c>
      <c r="E6" s="308" t="s">
        <v>149</v>
      </c>
      <c r="F6" s="308" t="s">
        <v>0</v>
      </c>
      <c r="G6" s="308" t="s">
        <v>165</v>
      </c>
      <c r="H6" s="308" t="s">
        <v>164</v>
      </c>
      <c r="I6" s="308" t="s">
        <v>149</v>
      </c>
      <c r="J6" s="308" t="s">
        <v>0</v>
      </c>
      <c r="K6" s="308" t="s">
        <v>165</v>
      </c>
      <c r="L6" s="308" t="s">
        <v>164</v>
      </c>
      <c r="M6" s="308" t="s">
        <v>149</v>
      </c>
      <c r="N6" s="308" t="s">
        <v>0</v>
      </c>
      <c r="O6" s="308" t="s">
        <v>165</v>
      </c>
      <c r="P6" s="308" t="s">
        <v>164</v>
      </c>
      <c r="Q6" s="308" t="s">
        <v>149</v>
      </c>
      <c r="R6" s="309"/>
      <c r="S6" s="310"/>
      <c r="T6" s="308" t="s">
        <v>0</v>
      </c>
      <c r="U6" s="308" t="s">
        <v>165</v>
      </c>
      <c r="V6" s="308" t="s">
        <v>164</v>
      </c>
      <c r="W6" s="308" t="s">
        <v>149</v>
      </c>
      <c r="X6" s="308" t="s">
        <v>0</v>
      </c>
      <c r="Y6" s="308" t="s">
        <v>165</v>
      </c>
      <c r="Z6" s="308" t="s">
        <v>164</v>
      </c>
      <c r="AA6" s="308" t="s">
        <v>149</v>
      </c>
      <c r="AB6" s="308" t="s">
        <v>0</v>
      </c>
      <c r="AC6" s="308" t="s">
        <v>165</v>
      </c>
      <c r="AD6" s="308" t="s">
        <v>164</v>
      </c>
      <c r="AE6" s="308" t="s">
        <v>149</v>
      </c>
      <c r="AF6" s="308" t="s">
        <v>0</v>
      </c>
      <c r="AG6" s="308" t="s">
        <v>165</v>
      </c>
      <c r="AH6" s="308" t="s">
        <v>164</v>
      </c>
      <c r="AI6" s="308" t="s">
        <v>149</v>
      </c>
    </row>
    <row r="7" spans="1:35" x14ac:dyDescent="0.3">
      <c r="A7" s="10" t="s">
        <v>82</v>
      </c>
      <c r="B7" s="6">
        <f>'[5]1.sz.Bevételi források'!D5</f>
        <v>72194</v>
      </c>
      <c r="C7" s="6">
        <f t="shared" ref="C7:C12" si="0">B7-D7</f>
        <v>69444</v>
      </c>
      <c r="D7" s="6">
        <v>2750</v>
      </c>
      <c r="E7" s="6"/>
      <c r="F7" s="6">
        <f>'[5]1.sz.Bevételi források'!E5</f>
        <v>72194</v>
      </c>
      <c r="G7" s="6">
        <f t="shared" ref="G7:G12" si="1">F7-H7</f>
        <v>69444</v>
      </c>
      <c r="H7" s="6">
        <v>2750</v>
      </c>
      <c r="I7" s="6"/>
      <c r="J7" s="6">
        <f>'1.sz.Bevételi források'!F5</f>
        <v>88852</v>
      </c>
      <c r="K7" s="6">
        <f t="shared" ref="K7:K12" si="2">J7-L7</f>
        <v>85580</v>
      </c>
      <c r="L7" s="6">
        <v>3272</v>
      </c>
      <c r="M7" s="6"/>
      <c r="N7" s="98">
        <f>J7/F7</f>
        <v>1.2307393966257583</v>
      </c>
      <c r="O7" s="6"/>
      <c r="P7" s="6"/>
      <c r="Q7" s="6"/>
      <c r="R7" s="303"/>
      <c r="S7" s="17" t="s">
        <v>87</v>
      </c>
      <c r="T7" s="6">
        <f>'[5]2.szKiadás kiemelt jogcímenként'!D5</f>
        <v>440078</v>
      </c>
      <c r="U7" s="6">
        <f t="shared" ref="U7:U19" si="3">T7-V7</f>
        <v>400767</v>
      </c>
      <c r="V7" s="6">
        <v>39311</v>
      </c>
      <c r="W7" s="311"/>
      <c r="X7" s="6">
        <f>'[5]2.szKiadás kiemelt jogcímenként'!E5</f>
        <v>440078</v>
      </c>
      <c r="Y7" s="6">
        <f t="shared" ref="Y7:Y12" si="4">X7-Z7</f>
        <v>400767</v>
      </c>
      <c r="Z7" s="6">
        <v>39311</v>
      </c>
      <c r="AA7" s="311"/>
      <c r="AB7" s="160">
        <f>'2.szKiadás kiemelt jogcímenként'!F5</f>
        <v>423785</v>
      </c>
      <c r="AC7" s="6">
        <f t="shared" ref="AC7:AC12" si="5">AB7-AD7</f>
        <v>385071</v>
      </c>
      <c r="AD7" s="334">
        <v>38714</v>
      </c>
      <c r="AE7" s="334"/>
      <c r="AF7" s="98">
        <f>AB7/X7</f>
        <v>0.96297701771049682</v>
      </c>
      <c r="AG7" s="6"/>
      <c r="AH7" s="6"/>
      <c r="AI7" s="6"/>
    </row>
    <row r="8" spans="1:35" x14ac:dyDescent="0.3">
      <c r="A8" s="10" t="s">
        <v>152</v>
      </c>
      <c r="B8" s="6">
        <f>'[5]1.sz.Bevételi források'!D8</f>
        <v>4682</v>
      </c>
      <c r="C8" s="6">
        <f t="shared" si="0"/>
        <v>0</v>
      </c>
      <c r="D8" s="6">
        <v>4682</v>
      </c>
      <c r="E8" s="6"/>
      <c r="F8" s="6">
        <f>'[5]1.sz.Bevételi források'!E8</f>
        <v>5518</v>
      </c>
      <c r="G8" s="6">
        <f t="shared" si="1"/>
        <v>0</v>
      </c>
      <c r="H8" s="6">
        <v>5518</v>
      </c>
      <c r="I8" s="6"/>
      <c r="J8" s="6">
        <f>'1.sz.Bevételi források'!F8</f>
        <v>5670</v>
      </c>
      <c r="K8" s="6">
        <f t="shared" si="2"/>
        <v>152</v>
      </c>
      <c r="L8" s="6">
        <v>5518</v>
      </c>
      <c r="M8" s="6"/>
      <c r="N8" s="98">
        <f t="shared" ref="N8:N10" si="6">J8/F8</f>
        <v>1.0275462123957957</v>
      </c>
      <c r="O8" s="6"/>
      <c r="P8" s="6"/>
      <c r="Q8" s="6"/>
      <c r="R8" s="303"/>
      <c r="S8" s="17" t="s">
        <v>88</v>
      </c>
      <c r="T8" s="6">
        <f>'[5]2.szKiadás kiemelt jogcímenként'!D6</f>
        <v>59779</v>
      </c>
      <c r="U8" s="6">
        <f t="shared" si="3"/>
        <v>54836</v>
      </c>
      <c r="V8" s="6">
        <v>4943</v>
      </c>
      <c r="W8" s="311"/>
      <c r="X8" s="6">
        <f>'[5]2.szKiadás kiemelt jogcímenként'!E6</f>
        <v>59779</v>
      </c>
      <c r="Y8" s="6">
        <f t="shared" si="4"/>
        <v>54836</v>
      </c>
      <c r="Z8" s="6">
        <v>4943</v>
      </c>
      <c r="AA8" s="311"/>
      <c r="AB8" s="160">
        <f>'2.szKiadás kiemelt jogcímenként'!F6</f>
        <v>55849</v>
      </c>
      <c r="AC8" s="6">
        <f t="shared" si="5"/>
        <v>50833</v>
      </c>
      <c r="AD8" s="334">
        <v>5016</v>
      </c>
      <c r="AE8" s="334"/>
      <c r="AF8" s="98">
        <f t="shared" ref="AF8:AF20" si="7">AB8/X8</f>
        <v>0.93425784974656656</v>
      </c>
      <c r="AG8" s="6"/>
      <c r="AH8" s="6"/>
      <c r="AI8" s="6"/>
    </row>
    <row r="9" spans="1:35" x14ac:dyDescent="0.3">
      <c r="A9" s="10" t="s">
        <v>83</v>
      </c>
      <c r="B9" s="6">
        <f>'[5]1.sz.Bevételi források'!D16</f>
        <v>0</v>
      </c>
      <c r="C9" s="6">
        <f t="shared" si="0"/>
        <v>0</v>
      </c>
      <c r="D9" s="6"/>
      <c r="E9" s="6"/>
      <c r="F9" s="6">
        <f>'[5]1.sz.Bevételi források'!E16</f>
        <v>0</v>
      </c>
      <c r="G9" s="6">
        <f t="shared" si="1"/>
        <v>0</v>
      </c>
      <c r="H9" s="6"/>
      <c r="I9" s="6"/>
      <c r="J9" s="6"/>
      <c r="K9" s="6">
        <f>J9-L9</f>
        <v>0</v>
      </c>
      <c r="L9" s="6"/>
      <c r="M9" s="6"/>
      <c r="N9" s="98"/>
      <c r="O9" s="6"/>
      <c r="P9" s="6"/>
      <c r="Q9" s="6"/>
      <c r="R9" s="303"/>
      <c r="S9" s="17" t="s">
        <v>89</v>
      </c>
      <c r="T9" s="6">
        <f>'[5]2.szKiadás kiemelt jogcímenként'!D7</f>
        <v>183300</v>
      </c>
      <c r="U9" s="6">
        <f t="shared" si="3"/>
        <v>168871</v>
      </c>
      <c r="V9" s="6">
        <v>14429</v>
      </c>
      <c r="W9" s="311"/>
      <c r="X9" s="6">
        <f>'2.szKiadás kiemelt jogcímenként'!E7</f>
        <v>181662</v>
      </c>
      <c r="Y9" s="6">
        <f t="shared" si="4"/>
        <v>167233</v>
      </c>
      <c r="Z9" s="6">
        <v>14429</v>
      </c>
      <c r="AA9" s="311"/>
      <c r="AB9" s="160">
        <f>'2.szKiadás kiemelt jogcímenként'!F7</f>
        <v>164613</v>
      </c>
      <c r="AC9" s="6">
        <f t="shared" si="5"/>
        <v>153435</v>
      </c>
      <c r="AD9" s="334">
        <v>11178</v>
      </c>
      <c r="AE9" s="334"/>
      <c r="AF9" s="98">
        <f t="shared" si="7"/>
        <v>0.90614988274928165</v>
      </c>
      <c r="AG9" s="6"/>
      <c r="AH9" s="6"/>
      <c r="AI9" s="6"/>
    </row>
    <row r="10" spans="1:35" ht="26.4" x14ac:dyDescent="0.3">
      <c r="A10" s="10" t="s">
        <v>84</v>
      </c>
      <c r="B10" s="6">
        <v>619764</v>
      </c>
      <c r="C10" s="6">
        <f t="shared" si="0"/>
        <v>568513</v>
      </c>
      <c r="D10" s="6">
        <v>51251</v>
      </c>
      <c r="E10" s="6"/>
      <c r="F10" s="6">
        <f>619764-836</f>
        <v>618928</v>
      </c>
      <c r="G10" s="6">
        <f t="shared" si="1"/>
        <v>567677</v>
      </c>
      <c r="H10" s="6">
        <v>51251</v>
      </c>
      <c r="I10" s="6"/>
      <c r="J10" s="6">
        <v>566085</v>
      </c>
      <c r="K10" s="6">
        <f>J10-L10</f>
        <v>519801</v>
      </c>
      <c r="L10" s="6">
        <v>46284</v>
      </c>
      <c r="M10" s="6"/>
      <c r="N10" s="98">
        <f t="shared" si="6"/>
        <v>0.91462173306103456</v>
      </c>
      <c r="O10" s="6"/>
      <c r="P10" s="6"/>
      <c r="Q10" s="6"/>
      <c r="R10" s="303"/>
      <c r="S10" s="299" t="s">
        <v>93</v>
      </c>
      <c r="T10" s="6">
        <f>'[5]2.szKiadás kiemelt jogcímenként'!D9</f>
        <v>23377</v>
      </c>
      <c r="U10" s="6">
        <f t="shared" si="3"/>
        <v>0</v>
      </c>
      <c r="V10" s="6">
        <v>23377</v>
      </c>
      <c r="W10" s="311"/>
      <c r="X10" s="6">
        <f>'2.szKiadás kiemelt jogcímenként'!E9</f>
        <v>23416</v>
      </c>
      <c r="Y10" s="6">
        <f t="shared" si="4"/>
        <v>39</v>
      </c>
      <c r="Z10" s="6">
        <v>23377</v>
      </c>
      <c r="AA10" s="311"/>
      <c r="AB10" s="160">
        <f>'2.szKiadás kiemelt jogcímenként'!F8</f>
        <v>39</v>
      </c>
      <c r="AC10" s="6">
        <f t="shared" si="5"/>
        <v>39</v>
      </c>
      <c r="AD10" s="334"/>
      <c r="AE10" s="334"/>
      <c r="AF10" s="98">
        <f t="shared" si="7"/>
        <v>1.6655278442090878E-3</v>
      </c>
      <c r="AG10" s="6"/>
      <c r="AH10" s="6"/>
      <c r="AI10" s="6"/>
    </row>
    <row r="11" spans="1:35" x14ac:dyDescent="0.3">
      <c r="A11" s="10" t="s">
        <v>153</v>
      </c>
      <c r="B11" s="6">
        <f>'[5]1.sz.Bevételi források'!D19</f>
        <v>0</v>
      </c>
      <c r="C11" s="6">
        <f t="shared" si="0"/>
        <v>0</v>
      </c>
      <c r="D11" s="6"/>
      <c r="E11" s="6"/>
      <c r="F11" s="6">
        <f>'[5]1.sz.Bevételi források'!H19</f>
        <v>0</v>
      </c>
      <c r="G11" s="6">
        <f t="shared" si="1"/>
        <v>0</v>
      </c>
      <c r="H11" s="6"/>
      <c r="I11" s="6"/>
      <c r="J11" s="6"/>
      <c r="K11" s="6">
        <f t="shared" si="2"/>
        <v>0</v>
      </c>
      <c r="L11" s="6"/>
      <c r="M11" s="6"/>
      <c r="N11" s="98"/>
      <c r="O11" s="6"/>
      <c r="P11" s="6"/>
      <c r="Q11" s="6"/>
      <c r="R11" s="303"/>
      <c r="S11" s="17" t="s">
        <v>90</v>
      </c>
      <c r="T11" s="6">
        <f>'[5]2.szKiadás kiemelt jogcímenként'!D10</f>
        <v>0</v>
      </c>
      <c r="U11" s="6">
        <f t="shared" si="3"/>
        <v>0</v>
      </c>
      <c r="V11" s="6">
        <v>0</v>
      </c>
      <c r="W11" s="311"/>
      <c r="X11" s="6">
        <f>'[5]2.szKiadás kiemelt jogcímenként'!E10</f>
        <v>0</v>
      </c>
      <c r="Y11" s="6">
        <f t="shared" si="4"/>
        <v>0</v>
      </c>
      <c r="Z11" s="6">
        <v>0</v>
      </c>
      <c r="AA11" s="311"/>
      <c r="AB11" s="334"/>
      <c r="AC11" s="6">
        <f t="shared" si="5"/>
        <v>0</v>
      </c>
      <c r="AD11" s="334"/>
      <c r="AE11" s="334"/>
      <c r="AF11" s="98"/>
      <c r="AG11" s="6"/>
      <c r="AH11" s="6"/>
      <c r="AI11" s="6"/>
    </row>
    <row r="12" spans="1:35" x14ac:dyDescent="0.3">
      <c r="A12" s="10"/>
      <c r="B12" s="6"/>
      <c r="C12" s="6">
        <f t="shared" si="0"/>
        <v>0</v>
      </c>
      <c r="D12" s="6"/>
      <c r="E12" s="6"/>
      <c r="F12" s="6"/>
      <c r="G12" s="6">
        <f t="shared" si="1"/>
        <v>0</v>
      </c>
      <c r="H12" s="6"/>
      <c r="I12" s="6"/>
      <c r="J12" s="6"/>
      <c r="K12" s="6">
        <f t="shared" si="2"/>
        <v>0</v>
      </c>
      <c r="L12" s="6"/>
      <c r="M12" s="6"/>
      <c r="N12" s="98"/>
      <c r="O12" s="6"/>
      <c r="P12" s="6"/>
      <c r="Q12" s="6"/>
      <c r="R12" s="303"/>
      <c r="S12" s="17" t="s">
        <v>96</v>
      </c>
      <c r="T12" s="6">
        <f>'[5]2.szKiadás kiemelt jogcímenként'!D11</f>
        <v>250</v>
      </c>
      <c r="U12" s="6">
        <f t="shared" si="3"/>
        <v>250</v>
      </c>
      <c r="V12" s="6">
        <v>0</v>
      </c>
      <c r="W12" s="311"/>
      <c r="X12" s="6">
        <f>'[5]2.szKiadás kiemelt jogcímenként'!E11</f>
        <v>250</v>
      </c>
      <c r="Y12" s="6">
        <f t="shared" si="4"/>
        <v>250</v>
      </c>
      <c r="Z12" s="6">
        <v>0</v>
      </c>
      <c r="AA12" s="311"/>
      <c r="AB12" s="160">
        <f>'2.szKiadás kiemelt jogcímenként'!F11</f>
        <v>250</v>
      </c>
      <c r="AC12" s="6">
        <f t="shared" si="5"/>
        <v>250</v>
      </c>
      <c r="AD12" s="334"/>
      <c r="AE12" s="334"/>
      <c r="AF12" s="98">
        <f t="shared" si="7"/>
        <v>1</v>
      </c>
      <c r="AG12" s="6"/>
      <c r="AH12" s="6"/>
      <c r="AI12" s="6"/>
    </row>
    <row r="13" spans="1:35" s="336" customFormat="1" x14ac:dyDescent="0.3">
      <c r="A13" s="313" t="s">
        <v>25</v>
      </c>
      <c r="B13" s="315">
        <f t="shared" ref="B13:M13" si="8">SUM(B7:B12)</f>
        <v>696640</v>
      </c>
      <c r="C13" s="315">
        <f t="shared" si="8"/>
        <v>637957</v>
      </c>
      <c r="D13" s="315">
        <f t="shared" si="8"/>
        <v>58683</v>
      </c>
      <c r="E13" s="315">
        <f t="shared" si="8"/>
        <v>0</v>
      </c>
      <c r="F13" s="315">
        <f t="shared" si="8"/>
        <v>696640</v>
      </c>
      <c r="G13" s="315">
        <f t="shared" si="8"/>
        <v>637121</v>
      </c>
      <c r="H13" s="315">
        <f t="shared" si="8"/>
        <v>59519</v>
      </c>
      <c r="I13" s="315">
        <f t="shared" si="8"/>
        <v>0</v>
      </c>
      <c r="J13" s="315">
        <f t="shared" si="8"/>
        <v>660607</v>
      </c>
      <c r="K13" s="315">
        <f t="shared" si="8"/>
        <v>605533</v>
      </c>
      <c r="L13" s="315">
        <f t="shared" si="8"/>
        <v>55074</v>
      </c>
      <c r="M13" s="315">
        <f t="shared" si="8"/>
        <v>0</v>
      </c>
      <c r="N13" s="333">
        <f>J13/F13</f>
        <v>0.94827601056499766</v>
      </c>
      <c r="O13" s="315"/>
      <c r="P13" s="315"/>
      <c r="Q13" s="315"/>
      <c r="R13" s="335"/>
      <c r="S13" s="314" t="s">
        <v>27</v>
      </c>
      <c r="T13" s="315">
        <f t="shared" ref="T13:Y13" si="9">SUM(T7:T12)</f>
        <v>706784</v>
      </c>
      <c r="U13" s="315">
        <f t="shared" si="9"/>
        <v>624724</v>
      </c>
      <c r="V13" s="315">
        <f t="shared" si="9"/>
        <v>82060</v>
      </c>
      <c r="W13" s="315">
        <f t="shared" si="9"/>
        <v>0</v>
      </c>
      <c r="X13" s="315">
        <f t="shared" si="9"/>
        <v>705185</v>
      </c>
      <c r="Y13" s="315">
        <f t="shared" si="9"/>
        <v>623125</v>
      </c>
      <c r="Z13" s="315">
        <f>SUM(Z7:Z12)</f>
        <v>82060</v>
      </c>
      <c r="AA13" s="315">
        <f t="shared" ref="AA13:AE13" si="10">SUM(AA7:AA12)</f>
        <v>0</v>
      </c>
      <c r="AB13" s="315">
        <f t="shared" si="10"/>
        <v>644536</v>
      </c>
      <c r="AC13" s="315">
        <f t="shared" si="10"/>
        <v>589628</v>
      </c>
      <c r="AD13" s="315">
        <f t="shared" si="10"/>
        <v>54908</v>
      </c>
      <c r="AE13" s="315">
        <f t="shared" si="10"/>
        <v>0</v>
      </c>
      <c r="AF13" s="333">
        <f t="shared" si="7"/>
        <v>0.91399561817111818</v>
      </c>
      <c r="AG13" s="315"/>
      <c r="AH13" s="315"/>
      <c r="AI13" s="315"/>
    </row>
    <row r="14" spans="1:35" ht="26.4" x14ac:dyDescent="0.3">
      <c r="A14" s="10" t="s">
        <v>154</v>
      </c>
      <c r="B14" s="6">
        <f>'[5]1.sz.Bevételi források'!D22</f>
        <v>0</v>
      </c>
      <c r="C14" s="6"/>
      <c r="D14" s="6"/>
      <c r="E14" s="6"/>
      <c r="F14" s="6">
        <f>'[5]1.sz.Bevételi források'!E22</f>
        <v>0</v>
      </c>
      <c r="G14" s="6"/>
      <c r="H14" s="6"/>
      <c r="I14" s="6"/>
      <c r="J14" s="6"/>
      <c r="K14" s="6"/>
      <c r="L14" s="6"/>
      <c r="M14" s="6"/>
      <c r="N14" s="98"/>
      <c r="O14" s="6"/>
      <c r="P14" s="6"/>
      <c r="Q14" s="6"/>
      <c r="R14" s="303"/>
      <c r="S14" s="17" t="s">
        <v>92</v>
      </c>
      <c r="T14" s="6">
        <f>'[5]2.szKiadás kiemelt jogcímenként'!D18</f>
        <v>0</v>
      </c>
      <c r="U14" s="6">
        <f t="shared" si="3"/>
        <v>0</v>
      </c>
      <c r="V14" s="6"/>
      <c r="W14" s="311"/>
      <c r="X14" s="6">
        <f>'[5]2.szKiadás kiemelt jogcímenként'!E18</f>
        <v>0</v>
      </c>
      <c r="Y14" s="6">
        <f>X14-Z14</f>
        <v>0</v>
      </c>
      <c r="Z14" s="6"/>
      <c r="AA14" s="311"/>
      <c r="AB14" s="334"/>
      <c r="AC14" s="334"/>
      <c r="AD14" s="334"/>
      <c r="AE14" s="334"/>
      <c r="AF14" s="98"/>
      <c r="AG14" s="6"/>
      <c r="AH14" s="6"/>
      <c r="AI14" s="6"/>
    </row>
    <row r="15" spans="1:35" x14ac:dyDescent="0.3">
      <c r="A15" s="10" t="s">
        <v>155</v>
      </c>
      <c r="B15" s="6">
        <f>'[5]1.sz.Bevételi források'!D30</f>
        <v>0</v>
      </c>
      <c r="C15" s="6"/>
      <c r="D15" s="6"/>
      <c r="E15" s="6"/>
      <c r="F15" s="6">
        <f>'[5]1.sz.Bevételi források'!E30</f>
        <v>0</v>
      </c>
      <c r="G15" s="6"/>
      <c r="H15" s="6"/>
      <c r="I15" s="6"/>
      <c r="J15" s="6"/>
      <c r="K15" s="6"/>
      <c r="L15" s="6"/>
      <c r="M15" s="6"/>
      <c r="N15" s="98"/>
      <c r="O15" s="6"/>
      <c r="P15" s="6"/>
      <c r="Q15" s="6"/>
      <c r="R15" s="303"/>
      <c r="S15" s="17" t="s">
        <v>91</v>
      </c>
      <c r="T15" s="6">
        <f>'[5]2.szKiadás kiemelt jogcímenként'!D17</f>
        <v>0</v>
      </c>
      <c r="U15" s="6">
        <f t="shared" si="3"/>
        <v>0</v>
      </c>
      <c r="V15" s="6"/>
      <c r="W15" s="311"/>
      <c r="X15" s="6">
        <f>'[5]2.szKiadás kiemelt jogcímenként'!E17</f>
        <v>0</v>
      </c>
      <c r="Y15" s="6">
        <f>X15-Z15</f>
        <v>0</v>
      </c>
      <c r="Z15" s="6"/>
      <c r="AA15" s="311"/>
      <c r="AB15" s="334"/>
      <c r="AC15" s="334"/>
      <c r="AD15" s="334"/>
      <c r="AE15" s="334"/>
      <c r="AF15" s="98"/>
      <c r="AG15" s="6"/>
      <c r="AH15" s="6"/>
      <c r="AI15" s="6"/>
    </row>
    <row r="16" spans="1:35" x14ac:dyDescent="0.3">
      <c r="A16" s="10" t="s">
        <v>85</v>
      </c>
      <c r="B16" s="6">
        <f>'[5]1.sz.Bevételi források'!D34</f>
        <v>0</v>
      </c>
      <c r="C16" s="6"/>
      <c r="D16" s="6"/>
      <c r="E16" s="6"/>
      <c r="F16" s="6">
        <f>'[5]1.sz.Bevételi források'!E34</f>
        <v>0</v>
      </c>
      <c r="G16" s="6"/>
      <c r="H16" s="6"/>
      <c r="I16" s="6"/>
      <c r="J16" s="6"/>
      <c r="K16" s="6"/>
      <c r="L16" s="6"/>
      <c r="M16" s="6"/>
      <c r="N16" s="98"/>
      <c r="O16" s="6"/>
      <c r="P16" s="6"/>
      <c r="Q16" s="6"/>
      <c r="R16" s="303"/>
      <c r="S16" s="17" t="s">
        <v>94</v>
      </c>
      <c r="T16" s="6">
        <f>'[5]2.szKiadás kiemelt jogcímenként'!D14</f>
        <v>0</v>
      </c>
      <c r="U16" s="6">
        <f t="shared" si="3"/>
        <v>0</v>
      </c>
      <c r="V16" s="6"/>
      <c r="W16" s="311"/>
      <c r="X16" s="6">
        <f>'2.szKiadás kiemelt jogcímenként'!E14</f>
        <v>1377</v>
      </c>
      <c r="Y16" s="6">
        <f>X16-Z16</f>
        <v>1377</v>
      </c>
      <c r="Z16" s="6"/>
      <c r="AA16" s="311"/>
      <c r="AB16" s="160">
        <f>'2.szKiadás kiemelt jogcímenként'!F14</f>
        <v>1343</v>
      </c>
      <c r="AC16" s="6">
        <f t="shared" ref="AC16:AC17" si="11">AB16-AD16</f>
        <v>1177</v>
      </c>
      <c r="AD16" s="334">
        <v>166</v>
      </c>
      <c r="AE16" s="334"/>
      <c r="AF16" s="98"/>
      <c r="AG16" s="6"/>
      <c r="AH16" s="6"/>
      <c r="AI16" s="6"/>
    </row>
    <row r="17" spans="1:35" x14ac:dyDescent="0.3">
      <c r="A17" s="10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98"/>
      <c r="O17" s="6"/>
      <c r="P17" s="6"/>
      <c r="Q17" s="6"/>
      <c r="R17" s="303"/>
      <c r="S17" s="17" t="s">
        <v>95</v>
      </c>
      <c r="T17" s="6">
        <f>'[5]2.szKiadás kiemelt jogcímenként'!D15</f>
        <v>15091</v>
      </c>
      <c r="U17" s="6">
        <f t="shared" si="3"/>
        <v>15091</v>
      </c>
      <c r="V17" s="6"/>
      <c r="W17" s="311"/>
      <c r="X17" s="6">
        <f>'2.szKiadás kiemelt jogcímenként'!E15</f>
        <v>15313</v>
      </c>
      <c r="Y17" s="6">
        <f>X17-Z17</f>
        <v>15313</v>
      </c>
      <c r="Z17" s="6"/>
      <c r="AA17" s="311"/>
      <c r="AB17" s="160">
        <f>'2.szKiadás kiemelt jogcímenként'!F15</f>
        <v>15199</v>
      </c>
      <c r="AC17" s="6">
        <f t="shared" si="11"/>
        <v>15199</v>
      </c>
      <c r="AD17" s="334"/>
      <c r="AE17" s="334"/>
      <c r="AF17" s="98">
        <f t="shared" si="7"/>
        <v>0.9925553451315875</v>
      </c>
      <c r="AG17" s="6"/>
      <c r="AH17" s="6"/>
      <c r="AI17" s="6"/>
    </row>
    <row r="18" spans="1:35" s="336" customFormat="1" x14ac:dyDescent="0.3">
      <c r="A18" s="313" t="s">
        <v>30</v>
      </c>
      <c r="B18" s="315">
        <f t="shared" ref="B18:M18" si="12">SUM(B14:B17)</f>
        <v>0</v>
      </c>
      <c r="C18" s="315">
        <f t="shared" si="12"/>
        <v>0</v>
      </c>
      <c r="D18" s="315">
        <f t="shared" si="12"/>
        <v>0</v>
      </c>
      <c r="E18" s="315">
        <f t="shared" si="12"/>
        <v>0</v>
      </c>
      <c r="F18" s="315">
        <f t="shared" si="12"/>
        <v>0</v>
      </c>
      <c r="G18" s="315">
        <f t="shared" si="12"/>
        <v>0</v>
      </c>
      <c r="H18" s="315">
        <f t="shared" si="12"/>
        <v>0</v>
      </c>
      <c r="I18" s="315">
        <f t="shared" si="12"/>
        <v>0</v>
      </c>
      <c r="J18" s="315">
        <f t="shared" si="12"/>
        <v>0</v>
      </c>
      <c r="K18" s="315">
        <f t="shared" si="12"/>
        <v>0</v>
      </c>
      <c r="L18" s="315">
        <f t="shared" si="12"/>
        <v>0</v>
      </c>
      <c r="M18" s="315">
        <f t="shared" si="12"/>
        <v>0</v>
      </c>
      <c r="N18" s="333"/>
      <c r="O18" s="315"/>
      <c r="P18" s="315"/>
      <c r="Q18" s="315"/>
      <c r="R18" s="335"/>
      <c r="S18" s="314" t="s">
        <v>102</v>
      </c>
      <c r="T18" s="315">
        <f t="shared" ref="T18:AE18" si="13">SUM(T14:T17)</f>
        <v>15091</v>
      </c>
      <c r="U18" s="315">
        <f t="shared" si="13"/>
        <v>15091</v>
      </c>
      <c r="V18" s="315">
        <f t="shared" si="13"/>
        <v>0</v>
      </c>
      <c r="W18" s="315">
        <f t="shared" si="13"/>
        <v>0</v>
      </c>
      <c r="X18" s="315">
        <f t="shared" si="13"/>
        <v>16690</v>
      </c>
      <c r="Y18" s="315">
        <f t="shared" si="13"/>
        <v>16690</v>
      </c>
      <c r="Z18" s="315">
        <f t="shared" si="13"/>
        <v>0</v>
      </c>
      <c r="AA18" s="315">
        <f t="shared" si="13"/>
        <v>0</v>
      </c>
      <c r="AB18" s="315">
        <f t="shared" si="13"/>
        <v>16542</v>
      </c>
      <c r="AC18" s="315">
        <f t="shared" si="13"/>
        <v>16376</v>
      </c>
      <c r="AD18" s="315">
        <f t="shared" si="13"/>
        <v>166</v>
      </c>
      <c r="AE18" s="315">
        <f t="shared" si="13"/>
        <v>0</v>
      </c>
      <c r="AF18" s="333">
        <f t="shared" si="7"/>
        <v>0.99113241461953261</v>
      </c>
      <c r="AG18" s="315"/>
      <c r="AH18" s="315"/>
      <c r="AI18" s="315"/>
    </row>
    <row r="19" spans="1:35" x14ac:dyDescent="0.3">
      <c r="A19" s="10" t="s">
        <v>86</v>
      </c>
      <c r="B19" s="6">
        <f>'[5]1.sz.Bevételi források'!D39</f>
        <v>25235</v>
      </c>
      <c r="C19" s="6">
        <f>B19-D19</f>
        <v>1858</v>
      </c>
      <c r="D19" s="228">
        <v>23377</v>
      </c>
      <c r="E19" s="316"/>
      <c r="F19" s="6">
        <f>'[5]1.sz.Bevételi források'!E39</f>
        <v>25235</v>
      </c>
      <c r="G19" s="6">
        <f>F19-H19</f>
        <v>1858</v>
      </c>
      <c r="H19" s="228">
        <v>23377</v>
      </c>
      <c r="I19" s="316"/>
      <c r="J19" s="228">
        <f>'1.sz.Bevételi források'!F40</f>
        <v>25235</v>
      </c>
      <c r="K19" s="316"/>
      <c r="L19" s="316"/>
      <c r="M19" s="316"/>
      <c r="N19" s="98">
        <f t="shared" ref="N19:N20" si="14">J19/F19</f>
        <v>1</v>
      </c>
      <c r="O19" s="316"/>
      <c r="P19" s="316"/>
      <c r="Q19" s="316"/>
      <c r="R19" s="317"/>
      <c r="S19" s="331" t="s">
        <v>608</v>
      </c>
      <c r="T19" s="332">
        <f>'[5]2.szKiadás kiemelt jogcímenként'!D19</f>
        <v>0</v>
      </c>
      <c r="U19" s="332">
        <f t="shared" si="3"/>
        <v>0</v>
      </c>
      <c r="V19" s="332"/>
      <c r="W19" s="332"/>
      <c r="X19" s="332">
        <f>'[5]2.szKiadás kiemelt jogcímenként'!E19</f>
        <v>0</v>
      </c>
      <c r="Y19" s="332">
        <f>X19-Z19</f>
        <v>0</v>
      </c>
      <c r="Z19" s="332"/>
      <c r="AA19" s="332"/>
      <c r="AB19" s="332"/>
      <c r="AC19" s="332"/>
      <c r="AD19" s="332"/>
      <c r="AE19" s="332"/>
      <c r="AF19" s="98"/>
      <c r="AG19" s="316"/>
      <c r="AH19" s="316"/>
      <c r="AI19" s="316"/>
    </row>
    <row r="20" spans="1:35" s="337" customFormat="1" ht="15" thickBot="1" x14ac:dyDescent="0.35">
      <c r="A20" s="42" t="s">
        <v>15</v>
      </c>
      <c r="B20" s="43">
        <f t="shared" ref="B20:M20" si="15">SUM(B7:B18)-B13-B18+B19</f>
        <v>721875</v>
      </c>
      <c r="C20" s="43">
        <f t="shared" si="15"/>
        <v>639815</v>
      </c>
      <c r="D20" s="43">
        <f t="shared" si="15"/>
        <v>82060</v>
      </c>
      <c r="E20" s="43">
        <f t="shared" si="15"/>
        <v>0</v>
      </c>
      <c r="F20" s="43">
        <f t="shared" si="15"/>
        <v>721875</v>
      </c>
      <c r="G20" s="43">
        <f t="shared" si="15"/>
        <v>638979</v>
      </c>
      <c r="H20" s="43">
        <f t="shared" si="15"/>
        <v>82896</v>
      </c>
      <c r="I20" s="43">
        <f t="shared" si="15"/>
        <v>0</v>
      </c>
      <c r="J20" s="43">
        <f t="shared" si="15"/>
        <v>685842</v>
      </c>
      <c r="K20" s="43">
        <f t="shared" si="15"/>
        <v>605533</v>
      </c>
      <c r="L20" s="43">
        <f t="shared" si="15"/>
        <v>55074</v>
      </c>
      <c r="M20" s="43">
        <f t="shared" si="15"/>
        <v>0</v>
      </c>
      <c r="N20" s="122">
        <f t="shared" si="14"/>
        <v>0.95008415584415584</v>
      </c>
      <c r="O20" s="43"/>
      <c r="P20" s="43"/>
      <c r="Q20" s="43"/>
      <c r="R20" s="301"/>
      <c r="S20" s="45" t="s">
        <v>15</v>
      </c>
      <c r="T20" s="43">
        <f t="shared" ref="T20:AE20" si="16">SUM(T7:T18)-T13-T18+T19</f>
        <v>721875</v>
      </c>
      <c r="U20" s="43">
        <f t="shared" si="16"/>
        <v>639815</v>
      </c>
      <c r="V20" s="43">
        <f t="shared" si="16"/>
        <v>82060</v>
      </c>
      <c r="W20" s="43">
        <f t="shared" si="16"/>
        <v>0</v>
      </c>
      <c r="X20" s="43">
        <f t="shared" si="16"/>
        <v>721875</v>
      </c>
      <c r="Y20" s="43">
        <f t="shared" si="16"/>
        <v>639815</v>
      </c>
      <c r="Z20" s="43">
        <f t="shared" si="16"/>
        <v>82060</v>
      </c>
      <c r="AA20" s="43">
        <f t="shared" si="16"/>
        <v>0</v>
      </c>
      <c r="AB20" s="43">
        <f t="shared" si="16"/>
        <v>661078</v>
      </c>
      <c r="AC20" s="43">
        <f t="shared" si="16"/>
        <v>606004</v>
      </c>
      <c r="AD20" s="43">
        <f t="shared" si="16"/>
        <v>55074</v>
      </c>
      <c r="AE20" s="43">
        <f t="shared" si="16"/>
        <v>0</v>
      </c>
      <c r="AF20" s="122">
        <f t="shared" si="7"/>
        <v>0.9157790476190476</v>
      </c>
      <c r="AG20" s="43"/>
      <c r="AH20" s="43"/>
      <c r="AI20" s="43"/>
    </row>
    <row r="22" spans="1:35" x14ac:dyDescent="0.3">
      <c r="T22" s="1"/>
    </row>
    <row r="23" spans="1:35" x14ac:dyDescent="0.3">
      <c r="A23" s="4" t="s">
        <v>520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AF23" s="4"/>
      <c r="AG23" s="4"/>
      <c r="AH23" s="4"/>
      <c r="AI23" s="4"/>
    </row>
    <row r="24" spans="1:35" ht="15" thickBot="1" x14ac:dyDescent="0.35">
      <c r="E24" t="s">
        <v>19</v>
      </c>
      <c r="R24" s="16"/>
      <c r="S24" s="16"/>
      <c r="T24" s="16"/>
      <c r="U24" s="16"/>
      <c r="V24" s="16"/>
      <c r="W24" t="s">
        <v>19</v>
      </c>
    </row>
    <row r="25" spans="1:35" ht="14.4" customHeight="1" x14ac:dyDescent="0.3">
      <c r="A25" s="304" t="s">
        <v>80</v>
      </c>
      <c r="B25" s="365" t="s">
        <v>607</v>
      </c>
      <c r="C25" s="366"/>
      <c r="D25" s="366"/>
      <c r="E25" s="367"/>
      <c r="F25" s="365" t="s">
        <v>606</v>
      </c>
      <c r="G25" s="366"/>
      <c r="H25" s="366"/>
      <c r="I25" s="367"/>
      <c r="J25" s="365" t="s">
        <v>616</v>
      </c>
      <c r="K25" s="366"/>
      <c r="L25" s="366"/>
      <c r="M25" s="367"/>
      <c r="N25" s="365" t="s">
        <v>585</v>
      </c>
      <c r="O25" s="366"/>
      <c r="P25" s="366"/>
      <c r="Q25" s="367"/>
      <c r="R25" s="302"/>
      <c r="S25" s="300" t="s">
        <v>81</v>
      </c>
      <c r="T25" s="365" t="s">
        <v>607</v>
      </c>
      <c r="U25" s="366"/>
      <c r="V25" s="366"/>
      <c r="W25" s="367"/>
      <c r="X25" s="365" t="s">
        <v>606</v>
      </c>
      <c r="Y25" s="366"/>
      <c r="Z25" s="366"/>
      <c r="AA25" s="367"/>
      <c r="AB25" s="365" t="s">
        <v>584</v>
      </c>
      <c r="AC25" s="366"/>
      <c r="AD25" s="366"/>
      <c r="AE25" s="367"/>
      <c r="AF25" s="365" t="s">
        <v>585</v>
      </c>
      <c r="AG25" s="366"/>
      <c r="AH25" s="366"/>
      <c r="AI25" s="367"/>
    </row>
    <row r="26" spans="1:35" ht="39.6" x14ac:dyDescent="0.3">
      <c r="A26" s="307"/>
      <c r="B26" s="308" t="s">
        <v>0</v>
      </c>
      <c r="C26" s="308" t="s">
        <v>165</v>
      </c>
      <c r="D26" s="308" t="s">
        <v>164</v>
      </c>
      <c r="E26" s="308" t="s">
        <v>149</v>
      </c>
      <c r="F26" s="308" t="s">
        <v>0</v>
      </c>
      <c r="G26" s="308" t="s">
        <v>165</v>
      </c>
      <c r="H26" s="308" t="s">
        <v>164</v>
      </c>
      <c r="I26" s="308" t="s">
        <v>149</v>
      </c>
      <c r="J26" s="308" t="s">
        <v>0</v>
      </c>
      <c r="K26" s="308" t="s">
        <v>165</v>
      </c>
      <c r="L26" s="308" t="s">
        <v>164</v>
      </c>
      <c r="M26" s="308" t="s">
        <v>149</v>
      </c>
      <c r="N26" s="308" t="s">
        <v>0</v>
      </c>
      <c r="O26" s="308" t="s">
        <v>165</v>
      </c>
      <c r="P26" s="308" t="s">
        <v>164</v>
      </c>
      <c r="Q26" s="308" t="s">
        <v>149</v>
      </c>
      <c r="R26" s="309"/>
      <c r="S26" s="312"/>
      <c r="T26" s="308" t="s">
        <v>0</v>
      </c>
      <c r="U26" s="308" t="s">
        <v>165</v>
      </c>
      <c r="V26" s="308" t="s">
        <v>164</v>
      </c>
      <c r="W26" s="308" t="s">
        <v>149</v>
      </c>
      <c r="X26" s="308" t="s">
        <v>0</v>
      </c>
      <c r="Y26" s="308" t="s">
        <v>165</v>
      </c>
      <c r="Z26" s="308" t="s">
        <v>164</v>
      </c>
      <c r="AA26" s="308" t="s">
        <v>149</v>
      </c>
      <c r="AB26" s="308" t="s">
        <v>0</v>
      </c>
      <c r="AC26" s="308" t="s">
        <v>165</v>
      </c>
      <c r="AD26" s="308" t="s">
        <v>164</v>
      </c>
      <c r="AE26" s="308" t="s">
        <v>149</v>
      </c>
      <c r="AF26" s="308" t="s">
        <v>0</v>
      </c>
      <c r="AG26" s="308" t="s">
        <v>165</v>
      </c>
      <c r="AH26" s="308" t="s">
        <v>164</v>
      </c>
      <c r="AI26" s="308" t="s">
        <v>149</v>
      </c>
    </row>
    <row r="27" spans="1:35" x14ac:dyDescent="0.3">
      <c r="A27" s="10" t="s">
        <v>82</v>
      </c>
      <c r="B27" s="6">
        <f>'[5]1.sz.Bevételi források'!F5</f>
        <v>0</v>
      </c>
      <c r="C27" s="6">
        <f>B27-D27</f>
        <v>0</v>
      </c>
      <c r="D27" s="6"/>
      <c r="E27" s="6"/>
      <c r="F27" s="6">
        <f>'[5]1.sz.Bevételi források'!G5</f>
        <v>0</v>
      </c>
      <c r="G27" s="6">
        <f>F27-H27</f>
        <v>0</v>
      </c>
      <c r="H27" s="6"/>
      <c r="I27" s="6"/>
      <c r="J27" s="6">
        <f>'1.sz.Bevételi források'!I5</f>
        <v>304</v>
      </c>
      <c r="K27" s="6"/>
      <c r="L27" s="6"/>
      <c r="M27" s="6"/>
      <c r="N27" s="98"/>
      <c r="O27" s="6"/>
      <c r="P27" s="6"/>
      <c r="Q27" s="6"/>
      <c r="R27" s="303"/>
      <c r="S27" s="17" t="s">
        <v>87</v>
      </c>
      <c r="T27" s="6">
        <f>'[5]2.szKiadás kiemelt jogcímenként'!F5</f>
        <v>459902</v>
      </c>
      <c r="U27" s="6">
        <f t="shared" ref="U27:U32" si="17">T27-V27</f>
        <v>459902</v>
      </c>
      <c r="V27" s="6"/>
      <c r="W27" s="311"/>
      <c r="X27" s="6">
        <f>'2.szKiadás kiemelt jogcímenként'!H5</f>
        <v>462202</v>
      </c>
      <c r="Y27" s="6">
        <f t="shared" ref="Y27:Y32" si="18">X27-Z27</f>
        <v>462202</v>
      </c>
      <c r="Z27" s="6"/>
      <c r="AA27" s="311"/>
      <c r="AB27" s="160">
        <f>'2.szKiadás kiemelt jogcímenként'!I5</f>
        <v>461242</v>
      </c>
      <c r="AC27" s="334"/>
      <c r="AD27" s="334"/>
      <c r="AE27" s="334"/>
      <c r="AF27" s="6"/>
      <c r="AG27" s="6"/>
      <c r="AH27" s="6"/>
      <c r="AI27" s="6"/>
    </row>
    <row r="28" spans="1:35" x14ac:dyDescent="0.3">
      <c r="A28" s="10" t="s">
        <v>152</v>
      </c>
      <c r="B28" s="6">
        <f>'[5]1.sz.Bevételi források'!F8</f>
        <v>0</v>
      </c>
      <c r="C28" s="6">
        <f>B28-D28</f>
        <v>0</v>
      </c>
      <c r="D28" s="6"/>
      <c r="E28" s="6"/>
      <c r="F28" s="6">
        <f>'1.sz.Bevételi források'!H8</f>
        <v>498</v>
      </c>
      <c r="G28" s="6">
        <f>F28-H28</f>
        <v>498</v>
      </c>
      <c r="H28" s="6"/>
      <c r="I28" s="6"/>
      <c r="J28" s="6">
        <f>'1.sz.Bevételi források'!I8</f>
        <v>548</v>
      </c>
      <c r="K28" s="6"/>
      <c r="L28" s="6"/>
      <c r="M28" s="6"/>
      <c r="N28" s="98">
        <f t="shared" ref="N28:N40" si="19">J28/F28</f>
        <v>1.1004016064257027</v>
      </c>
      <c r="O28" s="6"/>
      <c r="P28" s="6"/>
      <c r="Q28" s="6"/>
      <c r="R28" s="303"/>
      <c r="S28" s="17" t="s">
        <v>88</v>
      </c>
      <c r="T28" s="6">
        <f>'[5]2.szKiadás kiemelt jogcímenként'!F6</f>
        <v>59158</v>
      </c>
      <c r="U28" s="6">
        <f t="shared" si="17"/>
        <v>59158</v>
      </c>
      <c r="V28" s="6"/>
      <c r="W28" s="311"/>
      <c r="X28" s="6">
        <f>'2.szKiadás kiemelt jogcímenként'!H6</f>
        <v>61358</v>
      </c>
      <c r="Y28" s="6">
        <f t="shared" si="18"/>
        <v>61358</v>
      </c>
      <c r="Z28" s="6"/>
      <c r="AA28" s="311"/>
      <c r="AB28" s="160">
        <f>'2.szKiadás kiemelt jogcímenként'!I6</f>
        <v>61180</v>
      </c>
      <c r="AC28" s="334"/>
      <c r="AD28" s="334"/>
      <c r="AE28" s="334"/>
      <c r="AF28" s="6"/>
      <c r="AG28" s="6"/>
      <c r="AH28" s="6"/>
      <c r="AI28" s="6"/>
    </row>
    <row r="29" spans="1:35" x14ac:dyDescent="0.3">
      <c r="A29" s="10" t="s">
        <v>83</v>
      </c>
      <c r="B29" s="6">
        <f>'[5]1.sz.Bevételi források'!F16</f>
        <v>0</v>
      </c>
      <c r="C29" s="6">
        <f>B29-D29</f>
        <v>0</v>
      </c>
      <c r="D29" s="6"/>
      <c r="E29" s="6"/>
      <c r="F29" s="6">
        <f>'1.sz.Bevételi források'!H16</f>
        <v>1398</v>
      </c>
      <c r="G29" s="6">
        <f>F29-H29</f>
        <v>1398</v>
      </c>
      <c r="H29" s="6"/>
      <c r="I29" s="6"/>
      <c r="J29" s="6">
        <f>'1.sz.Bevételi források'!I16</f>
        <v>1398</v>
      </c>
      <c r="K29" s="6"/>
      <c r="L29" s="6"/>
      <c r="M29" s="6"/>
      <c r="N29" s="98">
        <f t="shared" si="19"/>
        <v>1</v>
      </c>
      <c r="O29" s="6"/>
      <c r="P29" s="6"/>
      <c r="Q29" s="6"/>
      <c r="R29" s="303"/>
      <c r="S29" s="17" t="s">
        <v>89</v>
      </c>
      <c r="T29" s="6">
        <f>'[5]2.szKiadás kiemelt jogcímenként'!F7</f>
        <v>52321</v>
      </c>
      <c r="U29" s="6">
        <f t="shared" si="17"/>
        <v>52321</v>
      </c>
      <c r="V29" s="6"/>
      <c r="W29" s="311"/>
      <c r="X29" s="6">
        <f>'2.szKiadás kiemelt jogcímenként'!H7</f>
        <v>56717</v>
      </c>
      <c r="Y29" s="6">
        <f t="shared" si="18"/>
        <v>56717</v>
      </c>
      <c r="Z29" s="6"/>
      <c r="AA29" s="311"/>
      <c r="AB29" s="160">
        <f>'2.szKiadás kiemelt jogcímenként'!I7</f>
        <v>55787</v>
      </c>
      <c r="AC29" s="334"/>
      <c r="AD29" s="334"/>
      <c r="AE29" s="334"/>
      <c r="AF29" s="6"/>
      <c r="AG29" s="6"/>
      <c r="AH29" s="6"/>
      <c r="AI29" s="6"/>
    </row>
    <row r="30" spans="1:35" ht="26.4" x14ac:dyDescent="0.3">
      <c r="A30" s="10" t="s">
        <v>84</v>
      </c>
      <c r="B30" s="6">
        <v>575133</v>
      </c>
      <c r="C30" s="6">
        <f>B30-D30</f>
        <v>575133</v>
      </c>
      <c r="D30" s="6"/>
      <c r="E30" s="6"/>
      <c r="F30" s="6">
        <f>'1.sz.Bevételi források'!H53</f>
        <v>0</v>
      </c>
      <c r="G30" s="6">
        <v>574032</v>
      </c>
      <c r="H30" s="6"/>
      <c r="I30" s="6"/>
      <c r="J30" s="6">
        <f>'1.sz.Bevételi források'!I53</f>
        <v>0</v>
      </c>
      <c r="K30" s="6"/>
      <c r="L30" s="6"/>
      <c r="M30" s="6"/>
      <c r="N30" s="98" t="e">
        <f t="shared" si="19"/>
        <v>#DIV/0!</v>
      </c>
      <c r="O30" s="6"/>
      <c r="P30" s="6"/>
      <c r="Q30" s="6"/>
      <c r="R30" s="303"/>
      <c r="S30" s="299" t="s">
        <v>93</v>
      </c>
      <c r="T30" s="6">
        <f>'[5]2.szKiadás kiemelt jogcímenként'!F9</f>
        <v>3356</v>
      </c>
      <c r="U30" s="6">
        <f t="shared" si="17"/>
        <v>0</v>
      </c>
      <c r="V30" s="6">
        <v>3356</v>
      </c>
      <c r="W30" s="311"/>
      <c r="X30" s="6">
        <f>'2.szKiadás kiemelt jogcímenként'!H8</f>
        <v>3356</v>
      </c>
      <c r="Y30" s="6">
        <f t="shared" si="18"/>
        <v>0</v>
      </c>
      <c r="Z30" s="6">
        <v>3356</v>
      </c>
      <c r="AA30" s="311"/>
      <c r="AB30" s="160">
        <f>'2.szKiadás kiemelt jogcímenként'!I8</f>
        <v>0</v>
      </c>
      <c r="AC30" s="334"/>
      <c r="AD30" s="334"/>
      <c r="AE30" s="334"/>
      <c r="AF30" s="6"/>
      <c r="AG30" s="6"/>
      <c r="AH30" s="6"/>
      <c r="AI30" s="6"/>
    </row>
    <row r="31" spans="1:35" x14ac:dyDescent="0.3">
      <c r="A31" s="10" t="s">
        <v>153</v>
      </c>
      <c r="B31" s="6">
        <f>'[5]1.sz.Bevételi források'!F19</f>
        <v>0</v>
      </c>
      <c r="C31" s="6">
        <f>B31-D31</f>
        <v>0</v>
      </c>
      <c r="D31" s="6"/>
      <c r="E31" s="6"/>
      <c r="F31" s="6">
        <f>'[5]1.sz.Bevételi források'!G19</f>
        <v>0</v>
      </c>
      <c r="G31" s="6">
        <f>F31-H31</f>
        <v>0</v>
      </c>
      <c r="H31" s="6"/>
      <c r="I31" s="6"/>
      <c r="J31" s="6"/>
      <c r="K31" s="6"/>
      <c r="L31" s="6"/>
      <c r="M31" s="6"/>
      <c r="N31" s="98"/>
      <c r="O31" s="6"/>
      <c r="P31" s="6"/>
      <c r="Q31" s="6"/>
      <c r="R31" s="303"/>
      <c r="S31" s="17" t="s">
        <v>90</v>
      </c>
      <c r="T31" s="6">
        <f>'[5]2.szKiadás kiemelt jogcímenként'!F10</f>
        <v>0</v>
      </c>
      <c r="U31" s="6">
        <f t="shared" si="17"/>
        <v>0</v>
      </c>
      <c r="V31" s="6"/>
      <c r="W31" s="311"/>
      <c r="X31" s="6">
        <f>'[5]2.szKiadás kiemelt jogcímenként'!G10</f>
        <v>0</v>
      </c>
      <c r="Y31" s="6">
        <f t="shared" si="18"/>
        <v>0</v>
      </c>
      <c r="Z31" s="6"/>
      <c r="AA31" s="311"/>
      <c r="AB31" s="334"/>
      <c r="AC31" s="334"/>
      <c r="AD31" s="334"/>
      <c r="AE31" s="334"/>
      <c r="AF31" s="6"/>
      <c r="AG31" s="6"/>
      <c r="AH31" s="6"/>
      <c r="AI31" s="6"/>
    </row>
    <row r="32" spans="1:35" x14ac:dyDescent="0.3">
      <c r="A32" s="10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98"/>
      <c r="O32" s="6"/>
      <c r="P32" s="6"/>
      <c r="Q32" s="6"/>
      <c r="R32" s="303"/>
      <c r="S32" s="17" t="s">
        <v>96</v>
      </c>
      <c r="T32" s="6">
        <f>'[5]2.szKiadás kiemelt jogcímenként'!F11</f>
        <v>0</v>
      </c>
      <c r="U32" s="6">
        <f t="shared" si="17"/>
        <v>0</v>
      </c>
      <c r="V32" s="6"/>
      <c r="W32" s="311"/>
      <c r="X32" s="6">
        <f>'[5]2.szKiadás kiemelt jogcímenként'!G11</f>
        <v>0</v>
      </c>
      <c r="Y32" s="6">
        <f t="shared" si="18"/>
        <v>0</v>
      </c>
      <c r="Z32" s="6"/>
      <c r="AA32" s="311"/>
      <c r="AB32" s="334"/>
      <c r="AC32" s="334"/>
      <c r="AD32" s="334"/>
      <c r="AE32" s="334"/>
      <c r="AF32" s="6"/>
      <c r="AG32" s="6"/>
      <c r="AH32" s="6"/>
      <c r="AI32" s="6"/>
    </row>
    <row r="33" spans="1:35" s="336" customFormat="1" x14ac:dyDescent="0.3">
      <c r="A33" s="313" t="s">
        <v>25</v>
      </c>
      <c r="B33" s="315">
        <f t="shared" ref="B33:J33" si="20">SUM(B27:B32)</f>
        <v>575133</v>
      </c>
      <c r="C33" s="315">
        <f t="shared" si="20"/>
        <v>575133</v>
      </c>
      <c r="D33" s="315">
        <f t="shared" si="20"/>
        <v>0</v>
      </c>
      <c r="E33" s="315">
        <f t="shared" si="20"/>
        <v>0</v>
      </c>
      <c r="F33" s="315">
        <f t="shared" si="20"/>
        <v>1896</v>
      </c>
      <c r="G33" s="315">
        <f t="shared" si="20"/>
        <v>575928</v>
      </c>
      <c r="H33" s="315">
        <f t="shared" si="20"/>
        <v>0</v>
      </c>
      <c r="I33" s="315">
        <f t="shared" si="20"/>
        <v>0</v>
      </c>
      <c r="J33" s="315">
        <f t="shared" si="20"/>
        <v>2250</v>
      </c>
      <c r="K33" s="315"/>
      <c r="L33" s="315"/>
      <c r="M33" s="315"/>
      <c r="N33" s="333">
        <f t="shared" si="19"/>
        <v>1.1867088607594938</v>
      </c>
      <c r="O33" s="315"/>
      <c r="P33" s="315"/>
      <c r="Q33" s="315"/>
      <c r="R33" s="335"/>
      <c r="S33" s="314" t="s">
        <v>27</v>
      </c>
      <c r="T33" s="315">
        <f t="shared" ref="T33:AF33" si="21">SUM(T27:T32)</f>
        <v>574737</v>
      </c>
      <c r="U33" s="315">
        <f t="shared" si="21"/>
        <v>571381</v>
      </c>
      <c r="V33" s="315">
        <f t="shared" si="21"/>
        <v>3356</v>
      </c>
      <c r="W33" s="315">
        <f t="shared" si="21"/>
        <v>0</v>
      </c>
      <c r="X33" s="315">
        <f t="shared" si="21"/>
        <v>583633</v>
      </c>
      <c r="Y33" s="315">
        <f t="shared" si="21"/>
        <v>580277</v>
      </c>
      <c r="Z33" s="315">
        <f t="shared" si="21"/>
        <v>3356</v>
      </c>
      <c r="AA33" s="315">
        <f t="shared" si="21"/>
        <v>0</v>
      </c>
      <c r="AB33" s="315">
        <f t="shared" si="21"/>
        <v>578209</v>
      </c>
      <c r="AC33" s="315">
        <f t="shared" si="21"/>
        <v>0</v>
      </c>
      <c r="AD33" s="315">
        <f t="shared" si="21"/>
        <v>0</v>
      </c>
      <c r="AE33" s="315">
        <f t="shared" si="21"/>
        <v>0</v>
      </c>
      <c r="AF33" s="315">
        <f t="shared" si="21"/>
        <v>0</v>
      </c>
      <c r="AG33" s="315"/>
      <c r="AH33" s="315"/>
      <c r="AI33" s="315"/>
    </row>
    <row r="34" spans="1:35" ht="26.4" x14ac:dyDescent="0.3">
      <c r="A34" s="10" t="s">
        <v>154</v>
      </c>
      <c r="B34" s="6">
        <f>'[5]1.sz.Bevételi források'!F22</f>
        <v>0</v>
      </c>
      <c r="C34" s="6">
        <f>B34-D34</f>
        <v>0</v>
      </c>
      <c r="D34" s="6"/>
      <c r="E34" s="6"/>
      <c r="F34" s="6">
        <f>'[5]1.sz.Bevételi források'!G22</f>
        <v>0</v>
      </c>
      <c r="G34" s="6">
        <f>F34-H34</f>
        <v>0</v>
      </c>
      <c r="H34" s="6"/>
      <c r="I34" s="6"/>
      <c r="J34" s="6"/>
      <c r="K34" s="6"/>
      <c r="L34" s="6"/>
      <c r="M34" s="6"/>
      <c r="N34" s="98"/>
      <c r="O34" s="6"/>
      <c r="P34" s="6"/>
      <c r="Q34" s="6"/>
      <c r="R34" s="303"/>
      <c r="S34" s="17" t="s">
        <v>92</v>
      </c>
      <c r="T34" s="6">
        <f>'[5]2.szKiadás kiemelt jogcímenként'!F18</f>
        <v>0</v>
      </c>
      <c r="U34" s="6">
        <f>T34-V34</f>
        <v>0</v>
      </c>
      <c r="V34" s="6"/>
      <c r="W34" s="311"/>
      <c r="X34" s="6">
        <f>'[5]2.szKiadás kiemelt jogcímenként'!G18</f>
        <v>0</v>
      </c>
      <c r="Y34" s="6">
        <f>X34-Z34</f>
        <v>0</v>
      </c>
      <c r="Z34" s="6"/>
      <c r="AA34" s="311"/>
      <c r="AB34" s="334"/>
      <c r="AC34" s="334"/>
      <c r="AD34" s="334"/>
      <c r="AE34" s="334"/>
      <c r="AF34" s="6"/>
      <c r="AG34" s="6"/>
      <c r="AH34" s="6"/>
      <c r="AI34" s="6"/>
    </row>
    <row r="35" spans="1:35" x14ac:dyDescent="0.3">
      <c r="A35" s="10" t="s">
        <v>155</v>
      </c>
      <c r="B35" s="6">
        <f>'[5]1.sz.Bevételi források'!F30</f>
        <v>0</v>
      </c>
      <c r="C35" s="6">
        <f>B35-D35</f>
        <v>0</v>
      </c>
      <c r="D35" s="6"/>
      <c r="E35" s="6"/>
      <c r="F35" s="6">
        <f>'[5]1.sz.Bevételi források'!G30</f>
        <v>0</v>
      </c>
      <c r="G35" s="6">
        <f>F35-H35</f>
        <v>0</v>
      </c>
      <c r="H35" s="6"/>
      <c r="I35" s="6"/>
      <c r="J35" s="6"/>
      <c r="K35" s="6"/>
      <c r="L35" s="6"/>
      <c r="M35" s="6"/>
      <c r="N35" s="98"/>
      <c r="O35" s="6"/>
      <c r="P35" s="6"/>
      <c r="Q35" s="6"/>
      <c r="R35" s="303"/>
      <c r="S35" s="17" t="s">
        <v>91</v>
      </c>
      <c r="T35" s="6">
        <f>'[5]2.szKiadás kiemelt jogcímenként'!F17</f>
        <v>0</v>
      </c>
      <c r="U35" s="6">
        <f>T35-V35</f>
        <v>0</v>
      </c>
      <c r="V35" s="6"/>
      <c r="W35" s="311"/>
      <c r="X35" s="6">
        <f>'[5]2.szKiadás kiemelt jogcímenként'!G17</f>
        <v>0</v>
      </c>
      <c r="Y35" s="6">
        <f>X35-Z35</f>
        <v>0</v>
      </c>
      <c r="Z35" s="6"/>
      <c r="AA35" s="311"/>
      <c r="AB35" s="334"/>
      <c r="AC35" s="334"/>
      <c r="AD35" s="334"/>
      <c r="AE35" s="334"/>
      <c r="AF35" s="6"/>
      <c r="AG35" s="6"/>
      <c r="AH35" s="6"/>
      <c r="AI35" s="6"/>
    </row>
    <row r="36" spans="1:35" x14ac:dyDescent="0.3">
      <c r="A36" s="10" t="s">
        <v>85</v>
      </c>
      <c r="B36" s="6">
        <f>'[5]1.sz.Bevételi források'!F34</f>
        <v>0</v>
      </c>
      <c r="C36" s="6">
        <f>B36-D36</f>
        <v>0</v>
      </c>
      <c r="D36" s="6"/>
      <c r="E36" s="6"/>
      <c r="F36" s="6">
        <f>'[5]1.sz.Bevételi források'!G34</f>
        <v>0</v>
      </c>
      <c r="G36" s="6">
        <f>F36-H36</f>
        <v>0</v>
      </c>
      <c r="H36" s="6"/>
      <c r="I36" s="6"/>
      <c r="J36" s="6"/>
      <c r="K36" s="6"/>
      <c r="L36" s="6"/>
      <c r="M36" s="6"/>
      <c r="N36" s="98"/>
      <c r="O36" s="6"/>
      <c r="P36" s="6"/>
      <c r="Q36" s="6"/>
      <c r="R36" s="303"/>
      <c r="S36" s="17" t="s">
        <v>94</v>
      </c>
      <c r="T36" s="6">
        <f>'[5]2.szKiadás kiemelt jogcímenként'!F14</f>
        <v>10198</v>
      </c>
      <c r="U36" s="6">
        <f>T36-V36</f>
        <v>10198</v>
      </c>
      <c r="V36" s="6"/>
      <c r="W36" s="311"/>
      <c r="X36" s="6">
        <f>'2.szKiadás kiemelt jogcímenként'!H14</f>
        <v>9760</v>
      </c>
      <c r="Y36" s="6">
        <f>X36-Z36</f>
        <v>9760</v>
      </c>
      <c r="Z36" s="6"/>
      <c r="AA36" s="311"/>
      <c r="AB36" s="160">
        <f>'2.szKiadás kiemelt jogcímenként'!I14</f>
        <v>6347</v>
      </c>
      <c r="AC36" s="334"/>
      <c r="AD36" s="334"/>
      <c r="AE36" s="334"/>
      <c r="AF36" s="6"/>
      <c r="AG36" s="6"/>
      <c r="AH36" s="6"/>
      <c r="AI36" s="6"/>
    </row>
    <row r="37" spans="1:35" x14ac:dyDescent="0.3">
      <c r="A37" s="10"/>
      <c r="B37" s="6"/>
      <c r="C37" s="6">
        <f>B37-D37</f>
        <v>0</v>
      </c>
      <c r="D37" s="6"/>
      <c r="E37" s="6"/>
      <c r="F37" s="6"/>
      <c r="G37" s="6">
        <f>F37-H37</f>
        <v>0</v>
      </c>
      <c r="H37" s="6"/>
      <c r="I37" s="6"/>
      <c r="J37" s="6"/>
      <c r="K37" s="6"/>
      <c r="L37" s="6"/>
      <c r="M37" s="6"/>
      <c r="N37" s="98"/>
      <c r="O37" s="6"/>
      <c r="P37" s="6"/>
      <c r="Q37" s="6"/>
      <c r="R37" s="303"/>
      <c r="S37" s="17" t="s">
        <v>95</v>
      </c>
      <c r="T37" s="6">
        <f>'[5]2.szKiadás kiemelt jogcímenként'!F15</f>
        <v>0</v>
      </c>
      <c r="U37" s="6">
        <f>T37-V37</f>
        <v>0</v>
      </c>
      <c r="V37" s="6"/>
      <c r="W37" s="311"/>
      <c r="X37" s="6">
        <f>'2.szKiadás kiemelt jogcímenként'!H15</f>
        <v>438</v>
      </c>
      <c r="Y37" s="6">
        <f>X37-Z37</f>
        <v>438</v>
      </c>
      <c r="Z37" s="6"/>
      <c r="AA37" s="311"/>
      <c r="AB37" s="160">
        <f>'2.szKiadás kiemelt jogcímenként'!I15</f>
        <v>438</v>
      </c>
      <c r="AC37" s="334"/>
      <c r="AD37" s="334"/>
      <c r="AE37" s="334"/>
      <c r="AF37" s="6"/>
      <c r="AG37" s="6"/>
      <c r="AH37" s="6"/>
      <c r="AI37" s="6"/>
    </row>
    <row r="38" spans="1:35" s="336" customFormat="1" x14ac:dyDescent="0.3">
      <c r="A38" s="313" t="s">
        <v>30</v>
      </c>
      <c r="B38" s="315">
        <f t="shared" ref="B38:J38" si="22">SUM(B34:B37)</f>
        <v>0</v>
      </c>
      <c r="C38" s="315">
        <f t="shared" si="22"/>
        <v>0</v>
      </c>
      <c r="D38" s="315">
        <f t="shared" si="22"/>
        <v>0</v>
      </c>
      <c r="E38" s="315">
        <f t="shared" si="22"/>
        <v>0</v>
      </c>
      <c r="F38" s="315">
        <f t="shared" si="22"/>
        <v>0</v>
      </c>
      <c r="G38" s="315">
        <f t="shared" si="22"/>
        <v>0</v>
      </c>
      <c r="H38" s="315">
        <f t="shared" si="22"/>
        <v>0</v>
      </c>
      <c r="I38" s="315">
        <f t="shared" si="22"/>
        <v>0</v>
      </c>
      <c r="J38" s="315">
        <f t="shared" si="22"/>
        <v>0</v>
      </c>
      <c r="K38" s="315"/>
      <c r="L38" s="315"/>
      <c r="M38" s="315"/>
      <c r="N38" s="333"/>
      <c r="O38" s="315"/>
      <c r="P38" s="315"/>
      <c r="Q38" s="315"/>
      <c r="R38" s="335"/>
      <c r="S38" s="314" t="s">
        <v>102</v>
      </c>
      <c r="T38" s="315">
        <f t="shared" ref="T38:AF38" si="23">SUM(T34:T37)</f>
        <v>10198</v>
      </c>
      <c r="U38" s="315">
        <f t="shared" si="23"/>
        <v>10198</v>
      </c>
      <c r="V38" s="315">
        <f t="shared" si="23"/>
        <v>0</v>
      </c>
      <c r="W38" s="315">
        <f t="shared" si="23"/>
        <v>0</v>
      </c>
      <c r="X38" s="315">
        <f t="shared" si="23"/>
        <v>10198</v>
      </c>
      <c r="Y38" s="315">
        <f t="shared" si="23"/>
        <v>10198</v>
      </c>
      <c r="Z38" s="315">
        <f t="shared" si="23"/>
        <v>0</v>
      </c>
      <c r="AA38" s="315">
        <f t="shared" si="23"/>
        <v>0</v>
      </c>
      <c r="AB38" s="315">
        <f t="shared" si="23"/>
        <v>6785</v>
      </c>
      <c r="AC38" s="315">
        <f t="shared" si="23"/>
        <v>0</v>
      </c>
      <c r="AD38" s="315">
        <f t="shared" si="23"/>
        <v>0</v>
      </c>
      <c r="AE38" s="315">
        <f t="shared" si="23"/>
        <v>0</v>
      </c>
      <c r="AF38" s="315">
        <f t="shared" si="23"/>
        <v>0</v>
      </c>
      <c r="AG38" s="315"/>
      <c r="AH38" s="315"/>
      <c r="AI38" s="315"/>
    </row>
    <row r="39" spans="1:35" x14ac:dyDescent="0.3">
      <c r="A39" s="10" t="s">
        <v>86</v>
      </c>
      <c r="B39" s="6">
        <f>'[5]1.sz.Bevételi források'!F40</f>
        <v>9802</v>
      </c>
      <c r="C39" s="6">
        <f>B39-D39</f>
        <v>6446</v>
      </c>
      <c r="D39" s="6">
        <v>3356</v>
      </c>
      <c r="E39" s="6"/>
      <c r="F39" s="6">
        <f>'[5]1.sz.Bevételi források'!G40</f>
        <v>9802</v>
      </c>
      <c r="G39" s="6">
        <v>9802</v>
      </c>
      <c r="H39" s="6">
        <v>3356</v>
      </c>
      <c r="I39" s="6"/>
      <c r="J39" s="6">
        <f>'1.sz.Bevételi források'!I39</f>
        <v>9802</v>
      </c>
      <c r="K39" s="6"/>
      <c r="L39" s="6"/>
      <c r="M39" s="6"/>
      <c r="N39" s="98">
        <f t="shared" si="19"/>
        <v>1</v>
      </c>
      <c r="O39" s="6"/>
      <c r="P39" s="6"/>
      <c r="Q39" s="6"/>
      <c r="R39" s="303"/>
      <c r="S39" s="331" t="s">
        <v>513</v>
      </c>
      <c r="T39" s="228">
        <f>'[5]2.szKiadás kiemelt jogcímenként'!F20</f>
        <v>0</v>
      </c>
      <c r="U39" s="228">
        <f>T39-V39</f>
        <v>0</v>
      </c>
      <c r="V39" s="228"/>
      <c r="W39" s="318"/>
      <c r="X39" s="228">
        <f>'[5]2.szKiadás kiemelt jogcímenként'!J20</f>
        <v>0</v>
      </c>
      <c r="Y39" s="228">
        <f>X39-Z39</f>
        <v>0</v>
      </c>
      <c r="Z39" s="228"/>
      <c r="AA39" s="318"/>
      <c r="AB39" s="318"/>
      <c r="AC39" s="318"/>
      <c r="AD39" s="318"/>
      <c r="AE39" s="318"/>
      <c r="AF39" s="6"/>
      <c r="AG39" s="6"/>
      <c r="AH39" s="6"/>
      <c r="AI39" s="6"/>
    </row>
    <row r="40" spans="1:35" s="337" customFormat="1" ht="15" thickBot="1" x14ac:dyDescent="0.35">
      <c r="A40" s="42" t="s">
        <v>15</v>
      </c>
      <c r="B40" s="43">
        <f t="shared" ref="B40:J40" si="24">SUM(B27:B39)-B33-B38</f>
        <v>584935</v>
      </c>
      <c r="C40" s="43">
        <f t="shared" si="24"/>
        <v>581579</v>
      </c>
      <c r="D40" s="43">
        <f t="shared" si="24"/>
        <v>3356</v>
      </c>
      <c r="E40" s="43">
        <f t="shared" si="24"/>
        <v>0</v>
      </c>
      <c r="F40" s="43">
        <f t="shared" si="24"/>
        <v>11698</v>
      </c>
      <c r="G40" s="43">
        <f t="shared" si="24"/>
        <v>585730</v>
      </c>
      <c r="H40" s="43">
        <f t="shared" si="24"/>
        <v>3356</v>
      </c>
      <c r="I40" s="43">
        <f t="shared" si="24"/>
        <v>0</v>
      </c>
      <c r="J40" s="43">
        <f t="shared" si="24"/>
        <v>12052</v>
      </c>
      <c r="K40" s="43"/>
      <c r="L40" s="43"/>
      <c r="M40" s="43"/>
      <c r="N40" s="122">
        <f t="shared" si="19"/>
        <v>1.0302615831766113</v>
      </c>
      <c r="O40" s="43"/>
      <c r="P40" s="43"/>
      <c r="Q40" s="43"/>
      <c r="R40" s="301"/>
      <c r="S40" s="45" t="s">
        <v>15</v>
      </c>
      <c r="T40" s="43">
        <f t="shared" ref="T40:Y40" si="25">T33+T38+T39</f>
        <v>584935</v>
      </c>
      <c r="U40" s="43">
        <f t="shared" si="25"/>
        <v>581579</v>
      </c>
      <c r="V40" s="43">
        <f t="shared" si="25"/>
        <v>3356</v>
      </c>
      <c r="W40" s="43">
        <f t="shared" si="25"/>
        <v>0</v>
      </c>
      <c r="X40" s="43">
        <f t="shared" si="25"/>
        <v>593831</v>
      </c>
      <c r="Y40" s="43">
        <f t="shared" si="25"/>
        <v>590475</v>
      </c>
      <c r="Z40" s="43">
        <f>Z33+Z38+Z39</f>
        <v>3356</v>
      </c>
      <c r="AA40" s="43">
        <f t="shared" ref="AA40:AE40" si="26">AA33+AA38+AA39</f>
        <v>0</v>
      </c>
      <c r="AB40" s="43">
        <f>AB33+AB38+AB39</f>
        <v>584994</v>
      </c>
      <c r="AC40" s="43">
        <f t="shared" si="26"/>
        <v>0</v>
      </c>
      <c r="AD40" s="43">
        <f t="shared" si="26"/>
        <v>0</v>
      </c>
      <c r="AE40" s="43">
        <f t="shared" si="26"/>
        <v>0</v>
      </c>
      <c r="AF40" s="43"/>
      <c r="AG40" s="43"/>
      <c r="AH40" s="43"/>
      <c r="AI40" s="43"/>
    </row>
    <row r="43" spans="1:35" x14ac:dyDescent="0.3">
      <c r="T43" s="1"/>
    </row>
  </sheetData>
  <mergeCells count="16">
    <mergeCell ref="AF5:AI5"/>
    <mergeCell ref="AF25:AI25"/>
    <mergeCell ref="B5:E5"/>
    <mergeCell ref="F5:I5"/>
    <mergeCell ref="T5:W5"/>
    <mergeCell ref="X5:AA5"/>
    <mergeCell ref="B25:E25"/>
    <mergeCell ref="F25:I25"/>
    <mergeCell ref="T25:W25"/>
    <mergeCell ref="X25:AA25"/>
    <mergeCell ref="N5:Q5"/>
    <mergeCell ref="N25:Q25"/>
    <mergeCell ref="J5:M5"/>
    <mergeCell ref="AB5:AE5"/>
    <mergeCell ref="AB25:AE25"/>
    <mergeCell ref="J25:M25"/>
  </mergeCells>
  <pageMargins left="0.25" right="0.25" top="0.75" bottom="0.75" header="0.3" footer="0.3"/>
  <pageSetup paperSize="8" scale="40" orientation="landscape" r:id="rId1"/>
  <headerFooter>
    <oddHeader xml:space="preserve">&amp;L&amp;G&amp;C.../2025 () sz. határozat
a Marcali Kistérségi Többcélú Társulás 2024. évi költségvetésének teljesítéséről
</oddHeader>
    <oddFooter>&amp;C&amp;P</oddFooter>
  </headerFooter>
  <colBreaks count="1" manualBreakCount="1">
    <brk id="18" max="1048575" man="1"/>
  </colBreaks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P74"/>
  <sheetViews>
    <sheetView view="pageLayout" topLeftCell="A40" zoomScaleNormal="100" zoomScaleSheetLayoutView="80" workbookViewId="0">
      <selection activeCell="C57" sqref="C57"/>
    </sheetView>
  </sheetViews>
  <sheetFormatPr defaultRowHeight="14.4" x14ac:dyDescent="0.3"/>
  <cols>
    <col min="1" max="1" width="68" customWidth="1"/>
    <col min="2" max="4" width="11.33203125" customWidth="1"/>
    <col min="5" max="5" width="10.33203125" customWidth="1"/>
    <col min="6" max="6" width="11.88671875" customWidth="1"/>
    <col min="7" max="7" width="9.33203125" bestFit="1" customWidth="1"/>
    <col min="8" max="8" width="9.33203125" customWidth="1"/>
    <col min="9" max="9" width="11.44140625" customWidth="1"/>
    <col min="10" max="10" width="9.33203125" customWidth="1"/>
    <col min="11" max="11" width="13.33203125" customWidth="1"/>
    <col min="12" max="12" width="14.33203125" customWidth="1"/>
    <col min="13" max="13" width="11.44140625" customWidth="1"/>
  </cols>
  <sheetData>
    <row r="1" spans="1:16" ht="15" thickBot="1" x14ac:dyDescent="0.35">
      <c r="A1" s="4" t="s">
        <v>174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6" t="s">
        <v>19</v>
      </c>
    </row>
    <row r="2" spans="1:16" ht="39.6" x14ac:dyDescent="0.3">
      <c r="A2" s="155"/>
      <c r="B2" s="374" t="s">
        <v>175</v>
      </c>
      <c r="C2" s="374"/>
      <c r="D2" s="374"/>
      <c r="E2" s="374"/>
      <c r="F2" s="374"/>
      <c r="G2" s="374"/>
      <c r="H2" s="374"/>
      <c r="I2" s="374"/>
      <c r="J2" s="374"/>
      <c r="K2" s="156" t="s">
        <v>176</v>
      </c>
      <c r="L2" s="156" t="s">
        <v>149</v>
      </c>
      <c r="M2" s="368" t="s">
        <v>15</v>
      </c>
    </row>
    <row r="3" spans="1:16" ht="15" customHeight="1" x14ac:dyDescent="0.3">
      <c r="A3" s="373"/>
      <c r="B3" s="370" t="s">
        <v>177</v>
      </c>
      <c r="C3" s="370" t="s">
        <v>178</v>
      </c>
      <c r="D3" s="371" t="s">
        <v>97</v>
      </c>
      <c r="E3" s="371" t="s">
        <v>179</v>
      </c>
      <c r="F3" s="370" t="s">
        <v>180</v>
      </c>
      <c r="G3" s="370" t="s">
        <v>181</v>
      </c>
      <c r="H3" s="370" t="s">
        <v>41</v>
      </c>
      <c r="I3" s="371" t="s">
        <v>495</v>
      </c>
      <c r="J3" s="371" t="s">
        <v>496</v>
      </c>
      <c r="K3" s="370" t="s">
        <v>553</v>
      </c>
      <c r="L3" s="370" t="s">
        <v>182</v>
      </c>
      <c r="M3" s="369"/>
    </row>
    <row r="4" spans="1:16" ht="46.5" customHeight="1" x14ac:dyDescent="0.3">
      <c r="A4" s="373"/>
      <c r="B4" s="370"/>
      <c r="C4" s="370"/>
      <c r="D4" s="372"/>
      <c r="E4" s="372"/>
      <c r="F4" s="370"/>
      <c r="G4" s="370"/>
      <c r="H4" s="370"/>
      <c r="I4" s="372"/>
      <c r="J4" s="372"/>
      <c r="K4" s="370"/>
      <c r="L4" s="370"/>
      <c r="M4" s="369"/>
    </row>
    <row r="5" spans="1:16" x14ac:dyDescent="0.3">
      <c r="A5" s="12" t="s">
        <v>1</v>
      </c>
      <c r="B5" s="157">
        <f>B6</f>
        <v>0</v>
      </c>
      <c r="C5" s="157">
        <f>C6</f>
        <v>0</v>
      </c>
      <c r="D5" s="157">
        <f>D6</f>
        <v>0</v>
      </c>
      <c r="E5" s="157">
        <f t="shared" ref="E5:M5" si="0">E6</f>
        <v>14</v>
      </c>
      <c r="F5" s="157">
        <f t="shared" si="0"/>
        <v>0</v>
      </c>
      <c r="G5" s="157">
        <f t="shared" si="0"/>
        <v>0</v>
      </c>
      <c r="H5" s="157">
        <f t="shared" si="0"/>
        <v>0</v>
      </c>
      <c r="I5" s="157">
        <f t="shared" si="0"/>
        <v>0</v>
      </c>
      <c r="J5" s="157">
        <f t="shared" si="0"/>
        <v>4050</v>
      </c>
      <c r="K5" s="157">
        <f t="shared" si="0"/>
        <v>0</v>
      </c>
      <c r="L5" s="157">
        <f t="shared" si="0"/>
        <v>0</v>
      </c>
      <c r="M5" s="158">
        <f t="shared" si="0"/>
        <v>4064</v>
      </c>
    </row>
    <row r="6" spans="1:16" x14ac:dyDescent="0.3">
      <c r="A6" s="5" t="s">
        <v>2</v>
      </c>
      <c r="B6" s="159"/>
      <c r="C6" s="159"/>
      <c r="D6" s="159"/>
      <c r="E6" s="159">
        <v>14</v>
      </c>
      <c r="F6" s="159"/>
      <c r="G6" s="159"/>
      <c r="H6" s="159"/>
      <c r="I6" s="159"/>
      <c r="J6" s="159">
        <v>4050</v>
      </c>
      <c r="K6" s="159"/>
      <c r="L6" s="160"/>
      <c r="M6" s="161">
        <f>SUM(B6:L6)</f>
        <v>4064</v>
      </c>
      <c r="P6" s="1"/>
    </row>
    <row r="7" spans="1:16" x14ac:dyDescent="0.3">
      <c r="A7" s="5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60"/>
      <c r="M7" s="161">
        <f>SUM(B7:L7)</f>
        <v>0</v>
      </c>
    </row>
    <row r="8" spans="1:16" x14ac:dyDescent="0.3">
      <c r="A8" s="12" t="s">
        <v>125</v>
      </c>
      <c r="B8" s="157">
        <f>SUM(B9:B14)</f>
        <v>566085</v>
      </c>
      <c r="C8" s="157">
        <f>SUM(C9:C14)</f>
        <v>574032</v>
      </c>
      <c r="D8" s="157">
        <f>SUM(D9:D14)</f>
        <v>42</v>
      </c>
      <c r="E8" s="157">
        <f t="shared" ref="E8:L8" si="1">SUM(E9:E14)</f>
        <v>58631</v>
      </c>
      <c r="F8" s="157">
        <f t="shared" si="1"/>
        <v>0</v>
      </c>
      <c r="G8" s="157">
        <f t="shared" si="1"/>
        <v>49898</v>
      </c>
      <c r="H8" s="157">
        <f>SUM(H9:H14)</f>
        <v>0</v>
      </c>
      <c r="I8" s="157">
        <f t="shared" si="1"/>
        <v>6231</v>
      </c>
      <c r="J8" s="157">
        <f t="shared" si="1"/>
        <v>0</v>
      </c>
      <c r="K8" s="157">
        <f t="shared" si="1"/>
        <v>350</v>
      </c>
      <c r="L8" s="157">
        <f t="shared" si="1"/>
        <v>12391</v>
      </c>
      <c r="M8" s="158">
        <f>SUM(B8:L8)</f>
        <v>1267660</v>
      </c>
    </row>
    <row r="9" spans="1:16" x14ac:dyDescent="0.3">
      <c r="A9" s="5" t="s">
        <v>129</v>
      </c>
      <c r="B9" s="162"/>
      <c r="C9" s="162"/>
      <c r="D9" s="162"/>
      <c r="E9" s="162"/>
      <c r="F9" s="159"/>
      <c r="G9" s="159">
        <v>49642</v>
      </c>
      <c r="H9" s="162"/>
      <c r="I9" s="162"/>
      <c r="J9" s="162"/>
      <c r="K9" s="162"/>
      <c r="L9" s="163"/>
      <c r="M9" s="164">
        <f>SUM(B9:L9)</f>
        <v>49642</v>
      </c>
      <c r="O9" s="1"/>
    </row>
    <row r="10" spans="1:16" x14ac:dyDescent="0.3">
      <c r="A10" s="5" t="s">
        <v>130</v>
      </c>
      <c r="B10" s="159"/>
      <c r="C10" s="159"/>
      <c r="D10" s="159"/>
      <c r="E10" s="159"/>
      <c r="F10" s="159"/>
      <c r="G10" s="159"/>
      <c r="H10" s="159"/>
      <c r="I10" s="159">
        <v>6231</v>
      </c>
      <c r="J10" s="159"/>
      <c r="K10" s="159"/>
      <c r="L10" s="160"/>
      <c r="M10" s="161">
        <f t="shared" ref="M10:M70" si="2">SUM(B10:L10)</f>
        <v>6231</v>
      </c>
    </row>
    <row r="11" spans="1:16" x14ac:dyDescent="0.3">
      <c r="A11" s="5" t="s">
        <v>131</v>
      </c>
      <c r="B11" s="159">
        <v>566085</v>
      </c>
      <c r="C11" s="159">
        <v>574032</v>
      </c>
      <c r="D11" s="159">
        <v>42</v>
      </c>
      <c r="E11" s="159">
        <f>1211787-D11-C11-B11-G11-K11-L11</f>
        <v>58631</v>
      </c>
      <c r="F11" s="159"/>
      <c r="G11" s="159">
        <v>256</v>
      </c>
      <c r="H11" s="159"/>
      <c r="I11" s="159"/>
      <c r="J11" s="159"/>
      <c r="K11" s="159">
        <v>350</v>
      </c>
      <c r="L11" s="160">
        <v>12391</v>
      </c>
      <c r="M11" s="161">
        <f t="shared" si="2"/>
        <v>1211787</v>
      </c>
      <c r="P11" s="1"/>
    </row>
    <row r="12" spans="1:16" x14ac:dyDescent="0.3">
      <c r="A12" s="5" t="s">
        <v>132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60"/>
      <c r="M12" s="161">
        <f t="shared" si="2"/>
        <v>0</v>
      </c>
    </row>
    <row r="13" spans="1:16" x14ac:dyDescent="0.3">
      <c r="A13" s="5" t="s">
        <v>133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60"/>
      <c r="M13" s="161">
        <f t="shared" si="2"/>
        <v>0</v>
      </c>
    </row>
    <row r="14" spans="1:16" x14ac:dyDescent="0.3">
      <c r="A14" s="5" t="s">
        <v>134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60"/>
      <c r="M14" s="161">
        <f t="shared" si="2"/>
        <v>0</v>
      </c>
    </row>
    <row r="15" spans="1:16" x14ac:dyDescent="0.3">
      <c r="A15" s="5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60"/>
      <c r="M15" s="161">
        <f t="shared" si="2"/>
        <v>0</v>
      </c>
    </row>
    <row r="16" spans="1:16" x14ac:dyDescent="0.3">
      <c r="A16" s="12" t="s">
        <v>126</v>
      </c>
      <c r="B16" s="157">
        <f t="shared" ref="B16:L16" si="3">SUM(B17:B17)</f>
        <v>0</v>
      </c>
      <c r="C16" s="157">
        <f t="shared" si="3"/>
        <v>0</v>
      </c>
      <c r="D16" s="157">
        <f t="shared" si="3"/>
        <v>0</v>
      </c>
      <c r="E16" s="157">
        <f t="shared" si="3"/>
        <v>0</v>
      </c>
      <c r="F16" s="157">
        <f t="shared" si="3"/>
        <v>0</v>
      </c>
      <c r="G16" s="157">
        <f t="shared" si="3"/>
        <v>0</v>
      </c>
      <c r="H16" s="157">
        <f t="shared" si="3"/>
        <v>0</v>
      </c>
      <c r="I16" s="157">
        <f t="shared" si="3"/>
        <v>0</v>
      </c>
      <c r="J16" s="157">
        <f t="shared" si="3"/>
        <v>0</v>
      </c>
      <c r="K16" s="157">
        <f t="shared" si="3"/>
        <v>0</v>
      </c>
      <c r="L16" s="157">
        <f t="shared" si="3"/>
        <v>0</v>
      </c>
      <c r="M16" s="158">
        <f t="shared" si="2"/>
        <v>0</v>
      </c>
    </row>
    <row r="17" spans="1:13" x14ac:dyDescent="0.3">
      <c r="A17" s="5" t="s">
        <v>142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61">
        <f t="shared" si="2"/>
        <v>0</v>
      </c>
    </row>
    <row r="18" spans="1:13" x14ac:dyDescent="0.3">
      <c r="A18" s="5"/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61">
        <f t="shared" si="2"/>
        <v>0</v>
      </c>
    </row>
    <row r="19" spans="1:13" x14ac:dyDescent="0.3">
      <c r="A19" s="12" t="s">
        <v>127</v>
      </c>
      <c r="B19" s="157">
        <f t="shared" ref="B19:L19" si="4">SUM(B20:B20)</f>
        <v>0</v>
      </c>
      <c r="C19" s="157">
        <f t="shared" si="4"/>
        <v>0</v>
      </c>
      <c r="D19" s="157">
        <f t="shared" si="4"/>
        <v>0</v>
      </c>
      <c r="E19" s="157">
        <f t="shared" si="4"/>
        <v>0</v>
      </c>
      <c r="F19" s="157">
        <f t="shared" si="4"/>
        <v>0</v>
      </c>
      <c r="G19" s="157">
        <f t="shared" si="4"/>
        <v>0</v>
      </c>
      <c r="H19" s="157">
        <f t="shared" si="4"/>
        <v>0</v>
      </c>
      <c r="I19" s="157">
        <f t="shared" si="4"/>
        <v>0</v>
      </c>
      <c r="J19" s="157">
        <f t="shared" si="4"/>
        <v>0</v>
      </c>
      <c r="K19" s="157">
        <f t="shared" si="4"/>
        <v>0</v>
      </c>
      <c r="L19" s="157">
        <f t="shared" si="4"/>
        <v>0</v>
      </c>
      <c r="M19" s="158">
        <f t="shared" si="2"/>
        <v>0</v>
      </c>
    </row>
    <row r="20" spans="1:13" x14ac:dyDescent="0.3">
      <c r="A20" s="5" t="s">
        <v>147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61">
        <f t="shared" si="2"/>
        <v>0</v>
      </c>
    </row>
    <row r="21" spans="1:13" x14ac:dyDescent="0.3">
      <c r="A21" s="5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61">
        <f t="shared" si="2"/>
        <v>0</v>
      </c>
    </row>
    <row r="22" spans="1:13" x14ac:dyDescent="0.3">
      <c r="A22" s="12" t="s">
        <v>128</v>
      </c>
      <c r="B22" s="157">
        <f>SUM(B23:B28)</f>
        <v>0</v>
      </c>
      <c r="C22" s="157">
        <f>SUM(C23:C28)</f>
        <v>0</v>
      </c>
      <c r="D22" s="157">
        <f>SUM(D23:D28)</f>
        <v>0</v>
      </c>
      <c r="E22" s="157">
        <f t="shared" ref="E22:K22" si="5">SUM(E23:E28)</f>
        <v>0</v>
      </c>
      <c r="F22" s="157">
        <f t="shared" si="5"/>
        <v>0</v>
      </c>
      <c r="G22" s="157">
        <f t="shared" si="5"/>
        <v>0</v>
      </c>
      <c r="H22" s="157">
        <f>SUM(H23:H28)</f>
        <v>0</v>
      </c>
      <c r="I22" s="157">
        <f>SUM(I23:I28)</f>
        <v>0</v>
      </c>
      <c r="J22" s="157">
        <f>SUM(J23:J28)</f>
        <v>0</v>
      </c>
      <c r="K22" s="157">
        <f t="shared" si="5"/>
        <v>0</v>
      </c>
      <c r="L22" s="157">
        <f>SUM(L23:L28)</f>
        <v>0</v>
      </c>
      <c r="M22" s="158">
        <f t="shared" si="2"/>
        <v>0</v>
      </c>
    </row>
    <row r="23" spans="1:13" x14ac:dyDescent="0.3">
      <c r="A23" s="5" t="s">
        <v>135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61">
        <f t="shared" si="2"/>
        <v>0</v>
      </c>
    </row>
    <row r="24" spans="1:13" x14ac:dyDescent="0.3">
      <c r="A24" s="5" t="s">
        <v>136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61">
        <f t="shared" si="2"/>
        <v>0</v>
      </c>
    </row>
    <row r="25" spans="1:13" x14ac:dyDescent="0.3">
      <c r="A25" s="5" t="s">
        <v>137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61">
        <f t="shared" si="2"/>
        <v>0</v>
      </c>
    </row>
    <row r="26" spans="1:13" x14ac:dyDescent="0.3">
      <c r="A26" s="5" t="s">
        <v>138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61">
        <f t="shared" si="2"/>
        <v>0</v>
      </c>
    </row>
    <row r="27" spans="1:13" x14ac:dyDescent="0.3">
      <c r="A27" s="5" t="s">
        <v>139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61">
        <f t="shared" si="2"/>
        <v>0</v>
      </c>
    </row>
    <row r="28" spans="1:13" x14ac:dyDescent="0.3">
      <c r="A28" s="5" t="s">
        <v>140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61">
        <f t="shared" si="2"/>
        <v>0</v>
      </c>
    </row>
    <row r="29" spans="1:13" x14ac:dyDescent="0.3">
      <c r="A29" s="5"/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61">
        <f t="shared" si="2"/>
        <v>0</v>
      </c>
    </row>
    <row r="30" spans="1:13" x14ac:dyDescent="0.3">
      <c r="A30" s="12" t="s">
        <v>141</v>
      </c>
      <c r="B30" s="165">
        <f>SUM(B31:B32)</f>
        <v>0</v>
      </c>
      <c r="C30" s="165">
        <f>SUM(C31:C32)</f>
        <v>0</v>
      </c>
      <c r="D30" s="165">
        <f>SUM(D31:D32)</f>
        <v>0</v>
      </c>
      <c r="E30" s="165">
        <f t="shared" ref="E30:K30" si="6">SUM(E31:E32)</f>
        <v>0</v>
      </c>
      <c r="F30" s="165">
        <f t="shared" si="6"/>
        <v>0</v>
      </c>
      <c r="G30" s="165">
        <f t="shared" si="6"/>
        <v>0</v>
      </c>
      <c r="H30" s="165">
        <f>SUM(H31:H32)</f>
        <v>0</v>
      </c>
      <c r="I30" s="165">
        <f t="shared" si="6"/>
        <v>0</v>
      </c>
      <c r="J30" s="165">
        <f t="shared" si="6"/>
        <v>0</v>
      </c>
      <c r="K30" s="165">
        <f t="shared" si="6"/>
        <v>0</v>
      </c>
      <c r="L30" s="165">
        <f>SUM(L31:L32)</f>
        <v>0</v>
      </c>
      <c r="M30" s="158">
        <f t="shared" si="2"/>
        <v>0</v>
      </c>
    </row>
    <row r="31" spans="1:13" x14ac:dyDescent="0.3">
      <c r="A31" s="5" t="s">
        <v>3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61">
        <f t="shared" si="2"/>
        <v>0</v>
      </c>
    </row>
    <row r="32" spans="1:13" x14ac:dyDescent="0.3">
      <c r="A32" s="5" t="s">
        <v>122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61">
        <f t="shared" si="2"/>
        <v>0</v>
      </c>
    </row>
    <row r="33" spans="1:16" x14ac:dyDescent="0.3">
      <c r="A33" s="5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61">
        <f t="shared" si="2"/>
        <v>0</v>
      </c>
    </row>
    <row r="34" spans="1:16" x14ac:dyDescent="0.3">
      <c r="A34" s="12" t="s">
        <v>143</v>
      </c>
      <c r="B34" s="165">
        <f>B35</f>
        <v>0</v>
      </c>
      <c r="C34" s="165">
        <f>C35</f>
        <v>0</v>
      </c>
      <c r="D34" s="165">
        <f>D35</f>
        <v>0</v>
      </c>
      <c r="E34" s="165">
        <f t="shared" ref="E34:L34" si="7">E35</f>
        <v>0</v>
      </c>
      <c r="F34" s="165">
        <f t="shared" si="7"/>
        <v>0</v>
      </c>
      <c r="G34" s="165">
        <f t="shared" si="7"/>
        <v>0</v>
      </c>
      <c r="H34" s="165">
        <f t="shared" si="7"/>
        <v>0</v>
      </c>
      <c r="I34" s="165">
        <f t="shared" si="7"/>
        <v>0</v>
      </c>
      <c r="J34" s="165">
        <f t="shared" si="7"/>
        <v>0</v>
      </c>
      <c r="K34" s="165">
        <f t="shared" si="7"/>
        <v>0</v>
      </c>
      <c r="L34" s="165">
        <f t="shared" si="7"/>
        <v>0</v>
      </c>
      <c r="M34" s="158">
        <f t="shared" si="2"/>
        <v>0</v>
      </c>
    </row>
    <row r="35" spans="1:16" x14ac:dyDescent="0.3">
      <c r="A35" s="5" t="s">
        <v>144</v>
      </c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61">
        <f t="shared" si="2"/>
        <v>0</v>
      </c>
      <c r="P35" s="1"/>
    </row>
    <row r="36" spans="1:16" x14ac:dyDescent="0.3">
      <c r="A36" s="5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61">
        <f t="shared" si="2"/>
        <v>0</v>
      </c>
    </row>
    <row r="37" spans="1:16" x14ac:dyDescent="0.3">
      <c r="A37" s="14" t="s">
        <v>145</v>
      </c>
      <c r="B37" s="166">
        <f>B5+B8+B16+B19+B22+B30+B34</f>
        <v>566085</v>
      </c>
      <c r="C37" s="166">
        <f>C5+C8+C16+C19+C22+C30+C34</f>
        <v>574032</v>
      </c>
      <c r="D37" s="166">
        <f>D5+D8+D16+D19+D22+D30+D34</f>
        <v>42</v>
      </c>
      <c r="E37" s="166">
        <f t="shared" ref="E37:K37" si="8">E5+E8+E16+E19+E22+E30+E34</f>
        <v>58645</v>
      </c>
      <c r="F37" s="166">
        <f t="shared" si="8"/>
        <v>0</v>
      </c>
      <c r="G37" s="166">
        <f t="shared" si="8"/>
        <v>49898</v>
      </c>
      <c r="H37" s="166">
        <f>H5+H8+H16+H19+H22+H30+H34</f>
        <v>0</v>
      </c>
      <c r="I37" s="166">
        <f t="shared" si="8"/>
        <v>6231</v>
      </c>
      <c r="J37" s="166">
        <f t="shared" si="8"/>
        <v>4050</v>
      </c>
      <c r="K37" s="166">
        <f t="shared" si="8"/>
        <v>350</v>
      </c>
      <c r="L37" s="166">
        <f>L5+L8+L16+L19+L22+L30+L34</f>
        <v>12391</v>
      </c>
      <c r="M37" s="167">
        <f t="shared" si="2"/>
        <v>1271724</v>
      </c>
    </row>
    <row r="38" spans="1:16" x14ac:dyDescent="0.3">
      <c r="A38" s="5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61">
        <f t="shared" si="2"/>
        <v>0</v>
      </c>
    </row>
    <row r="39" spans="1:16" ht="27" x14ac:dyDescent="0.3">
      <c r="A39" s="14" t="s">
        <v>146</v>
      </c>
      <c r="B39" s="166">
        <f>B40+B43</f>
        <v>35170</v>
      </c>
      <c r="C39" s="166">
        <f>C40+C43</f>
        <v>37963</v>
      </c>
      <c r="D39" s="166">
        <f>D40+D43</f>
        <v>0</v>
      </c>
      <c r="E39" s="166">
        <f t="shared" ref="E39:K39" si="9">E40+E43</f>
        <v>29819</v>
      </c>
      <c r="F39" s="166">
        <f t="shared" si="9"/>
        <v>0</v>
      </c>
      <c r="G39" s="166">
        <f t="shared" si="9"/>
        <v>3849</v>
      </c>
      <c r="H39" s="166">
        <f>H40+H43</f>
        <v>0</v>
      </c>
      <c r="I39" s="166">
        <f>I40+I43</f>
        <v>124</v>
      </c>
      <c r="J39" s="166">
        <f>J40+J43</f>
        <v>0</v>
      </c>
      <c r="K39" s="166">
        <f t="shared" si="9"/>
        <v>0</v>
      </c>
      <c r="L39" s="166">
        <f>L40+L43</f>
        <v>0</v>
      </c>
      <c r="M39" s="167">
        <f t="shared" si="2"/>
        <v>106925</v>
      </c>
    </row>
    <row r="40" spans="1:16" ht="27" x14ac:dyDescent="0.3">
      <c r="A40" s="7" t="s">
        <v>5</v>
      </c>
      <c r="B40" s="162">
        <f>SUM(B41:B42)</f>
        <v>35170</v>
      </c>
      <c r="C40" s="162">
        <f t="shared" ref="C40:L40" si="10">SUM(C41:C42)</f>
        <v>37963</v>
      </c>
      <c r="D40" s="162">
        <f t="shared" si="10"/>
        <v>0</v>
      </c>
      <c r="E40" s="162">
        <f t="shared" si="10"/>
        <v>29819</v>
      </c>
      <c r="F40" s="162">
        <f t="shared" si="10"/>
        <v>0</v>
      </c>
      <c r="G40" s="162">
        <f t="shared" si="10"/>
        <v>3849</v>
      </c>
      <c r="H40" s="162">
        <f t="shared" si="10"/>
        <v>0</v>
      </c>
      <c r="I40" s="162">
        <f t="shared" si="10"/>
        <v>124</v>
      </c>
      <c r="J40" s="162">
        <f t="shared" si="10"/>
        <v>0</v>
      </c>
      <c r="K40" s="162">
        <f t="shared" si="10"/>
        <v>0</v>
      </c>
      <c r="L40" s="162">
        <f t="shared" si="10"/>
        <v>0</v>
      </c>
      <c r="M40" s="164">
        <f t="shared" si="2"/>
        <v>106925</v>
      </c>
      <c r="P40" s="1"/>
    </row>
    <row r="41" spans="1:16" x14ac:dyDescent="0.3">
      <c r="A41" s="5" t="s">
        <v>6</v>
      </c>
      <c r="B41" s="159">
        <v>35170</v>
      </c>
      <c r="C41" s="159">
        <v>37963</v>
      </c>
      <c r="D41" s="159"/>
      <c r="E41" s="159">
        <f>106925-B41-C41-G41-I41</f>
        <v>29819</v>
      </c>
      <c r="F41" s="159"/>
      <c r="G41" s="159">
        <f>2496+1353</f>
        <v>3849</v>
      </c>
      <c r="H41" s="159"/>
      <c r="I41" s="159">
        <v>124</v>
      </c>
      <c r="J41" s="159">
        <v>0</v>
      </c>
      <c r="K41" s="159"/>
      <c r="L41" s="160"/>
      <c r="M41" s="161">
        <f t="shared" si="2"/>
        <v>106925</v>
      </c>
      <c r="O41" s="1"/>
      <c r="P41" s="1"/>
    </row>
    <row r="42" spans="1:16" x14ac:dyDescent="0.3">
      <c r="A42" s="5" t="s">
        <v>7</v>
      </c>
      <c r="B42" s="159"/>
      <c r="C42" s="159"/>
      <c r="D42" s="159"/>
      <c r="E42" s="159"/>
      <c r="F42" s="159"/>
      <c r="G42" s="159"/>
      <c r="H42" s="159"/>
      <c r="I42" s="159"/>
      <c r="J42" s="159">
        <v>0</v>
      </c>
      <c r="K42" s="159"/>
      <c r="L42" s="160"/>
      <c r="M42" s="161">
        <f t="shared" si="2"/>
        <v>0</v>
      </c>
    </row>
    <row r="43" spans="1:16" x14ac:dyDescent="0.3">
      <c r="A43" s="7" t="s">
        <v>8</v>
      </c>
      <c r="B43" s="162">
        <f>SUM(B44:B45)</f>
        <v>0</v>
      </c>
      <c r="C43" s="162">
        <f>SUM(C44:C45)</f>
        <v>0</v>
      </c>
      <c r="D43" s="162">
        <f>SUM(D44:D45)</f>
        <v>0</v>
      </c>
      <c r="E43" s="162">
        <f t="shared" ref="E43:L43" si="11">SUM(E44:E45)</f>
        <v>0</v>
      </c>
      <c r="F43" s="162">
        <f t="shared" si="11"/>
        <v>0</v>
      </c>
      <c r="G43" s="162">
        <f t="shared" si="11"/>
        <v>0</v>
      </c>
      <c r="H43" s="162">
        <f>SUM(H44:H45)</f>
        <v>0</v>
      </c>
      <c r="I43" s="162">
        <f>SUM(I44:I45)</f>
        <v>0</v>
      </c>
      <c r="J43" s="162">
        <f>SUM(J44:J45)</f>
        <v>0</v>
      </c>
      <c r="K43" s="162">
        <f t="shared" si="11"/>
        <v>0</v>
      </c>
      <c r="L43" s="162">
        <f t="shared" si="11"/>
        <v>0</v>
      </c>
      <c r="M43" s="164">
        <f t="shared" si="2"/>
        <v>0</v>
      </c>
    </row>
    <row r="44" spans="1:16" x14ac:dyDescent="0.3">
      <c r="A44" s="5" t="s">
        <v>9</v>
      </c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60"/>
      <c r="M44" s="161">
        <f t="shared" si="2"/>
        <v>0</v>
      </c>
    </row>
    <row r="45" spans="1:16" x14ac:dyDescent="0.3">
      <c r="A45" s="5" t="s">
        <v>10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60"/>
      <c r="M45" s="161">
        <f t="shared" si="2"/>
        <v>0</v>
      </c>
    </row>
    <row r="46" spans="1:16" x14ac:dyDescent="0.3">
      <c r="A46" s="220" t="s">
        <v>487</v>
      </c>
      <c r="B46" s="166">
        <f>B47+B48</f>
        <v>0</v>
      </c>
      <c r="C46" s="166">
        <f t="shared" ref="C46:L46" si="12">C47+C48</f>
        <v>0</v>
      </c>
      <c r="D46" s="166">
        <f t="shared" si="12"/>
        <v>0</v>
      </c>
      <c r="E46" s="166">
        <f t="shared" si="12"/>
        <v>0</v>
      </c>
      <c r="F46" s="166">
        <f t="shared" si="12"/>
        <v>0</v>
      </c>
      <c r="G46" s="166">
        <f t="shared" si="12"/>
        <v>0</v>
      </c>
      <c r="H46" s="166">
        <f t="shared" si="12"/>
        <v>0</v>
      </c>
      <c r="I46" s="166">
        <f>I47+I48</f>
        <v>0</v>
      </c>
      <c r="J46" s="166">
        <f t="shared" si="12"/>
        <v>0</v>
      </c>
      <c r="K46" s="166">
        <f t="shared" si="12"/>
        <v>0</v>
      </c>
      <c r="L46" s="166">
        <f t="shared" si="12"/>
        <v>0</v>
      </c>
      <c r="M46" s="167">
        <f>SUM(B46:L46)</f>
        <v>0</v>
      </c>
      <c r="O46" s="1"/>
    </row>
    <row r="47" spans="1:16" x14ac:dyDescent="0.3">
      <c r="A47" s="7" t="s">
        <v>488</v>
      </c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60"/>
      <c r="M47" s="161">
        <f>SUM(B47:L47)</f>
        <v>0</v>
      </c>
      <c r="O47" s="1"/>
    </row>
    <row r="48" spans="1:16" x14ac:dyDescent="0.3">
      <c r="A48" s="7" t="s">
        <v>489</v>
      </c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60"/>
      <c r="M48" s="161">
        <f>SUM(B48:L48)</f>
        <v>0</v>
      </c>
    </row>
    <row r="49" spans="1:16" s="337" customFormat="1" x14ac:dyDescent="0.3">
      <c r="A49" s="289" t="s">
        <v>614</v>
      </c>
      <c r="B49" s="166"/>
      <c r="C49" s="166"/>
      <c r="D49" s="166"/>
      <c r="E49" s="166">
        <v>128000</v>
      </c>
      <c r="F49" s="166"/>
      <c r="G49" s="166"/>
      <c r="H49" s="166"/>
      <c r="I49" s="166"/>
      <c r="J49" s="166"/>
      <c r="K49" s="166"/>
      <c r="L49" s="338"/>
      <c r="M49" s="338">
        <f>SUM(B49:L49)</f>
        <v>128000</v>
      </c>
    </row>
    <row r="50" spans="1:16" x14ac:dyDescent="0.3">
      <c r="A50" s="47" t="s">
        <v>11</v>
      </c>
      <c r="B50" s="168">
        <f>B37+B39+B46+B49</f>
        <v>601255</v>
      </c>
      <c r="C50" s="168">
        <f t="shared" ref="C50:L50" si="13">C37+C39+C46+C49</f>
        <v>611995</v>
      </c>
      <c r="D50" s="168">
        <f t="shared" si="13"/>
        <v>42</v>
      </c>
      <c r="E50" s="168">
        <f t="shared" si="13"/>
        <v>216464</v>
      </c>
      <c r="F50" s="168">
        <f t="shared" si="13"/>
        <v>0</v>
      </c>
      <c r="G50" s="168">
        <f t="shared" si="13"/>
        <v>53747</v>
      </c>
      <c r="H50" s="168">
        <f t="shared" si="13"/>
        <v>0</v>
      </c>
      <c r="I50" s="168">
        <f t="shared" si="13"/>
        <v>6355</v>
      </c>
      <c r="J50" s="168">
        <f t="shared" si="13"/>
        <v>4050</v>
      </c>
      <c r="K50" s="168">
        <f t="shared" si="13"/>
        <v>350</v>
      </c>
      <c r="L50" s="168">
        <f t="shared" si="13"/>
        <v>12391</v>
      </c>
      <c r="M50" s="168">
        <f>M37+M39+M46+M49</f>
        <v>1506649</v>
      </c>
    </row>
    <row r="51" spans="1:16" x14ac:dyDescent="0.3">
      <c r="A51" s="170" t="s">
        <v>26</v>
      </c>
      <c r="B51" s="157">
        <f>SUM(B52:B57)</f>
        <v>566085</v>
      </c>
      <c r="C51" s="157">
        <f t="shared" ref="C51:L51" si="14">SUM(C52:C57)</f>
        <v>574032</v>
      </c>
      <c r="D51" s="157">
        <f t="shared" si="14"/>
        <v>300</v>
      </c>
      <c r="E51" s="157">
        <f t="shared" si="14"/>
        <v>117090</v>
      </c>
      <c r="F51" s="157">
        <f t="shared" si="14"/>
        <v>0</v>
      </c>
      <c r="G51" s="157">
        <f t="shared" si="14"/>
        <v>50655</v>
      </c>
      <c r="H51" s="157">
        <f t="shared" si="14"/>
        <v>0</v>
      </c>
      <c r="I51" s="157">
        <f t="shared" si="14"/>
        <v>6560</v>
      </c>
      <c r="J51" s="157">
        <f t="shared" si="14"/>
        <v>0</v>
      </c>
      <c r="K51" s="157">
        <f t="shared" si="14"/>
        <v>0</v>
      </c>
      <c r="L51" s="157">
        <f t="shared" si="14"/>
        <v>0</v>
      </c>
      <c r="M51" s="158">
        <f t="shared" si="2"/>
        <v>1314722</v>
      </c>
    </row>
    <row r="52" spans="1:16" s="339" customFormat="1" x14ac:dyDescent="0.3">
      <c r="A52" s="37" t="s">
        <v>16</v>
      </c>
      <c r="B52" s="341"/>
      <c r="C52" s="341"/>
      <c r="D52" s="341"/>
      <c r="E52" s="341"/>
      <c r="F52" s="341"/>
      <c r="G52" s="341">
        <v>42305</v>
      </c>
      <c r="H52" s="341"/>
      <c r="I52" s="341">
        <v>1274</v>
      </c>
      <c r="J52" s="341"/>
      <c r="K52" s="341"/>
      <c r="L52" s="342"/>
      <c r="M52" s="343">
        <f t="shared" si="2"/>
        <v>43579</v>
      </c>
      <c r="O52" s="344"/>
    </row>
    <row r="53" spans="1:16" s="339" customFormat="1" x14ac:dyDescent="0.3">
      <c r="A53" s="37" t="s">
        <v>17</v>
      </c>
      <c r="B53" s="341"/>
      <c r="C53" s="341"/>
      <c r="D53" s="341"/>
      <c r="E53" s="341"/>
      <c r="F53" s="341"/>
      <c r="G53" s="341">
        <v>2840</v>
      </c>
      <c r="H53" s="341"/>
      <c r="I53" s="341">
        <v>248</v>
      </c>
      <c r="J53" s="341"/>
      <c r="K53" s="341"/>
      <c r="L53" s="342"/>
      <c r="M53" s="343">
        <f t="shared" si="2"/>
        <v>3088</v>
      </c>
      <c r="O53" s="344"/>
    </row>
    <row r="54" spans="1:16" s="339" customFormat="1" x14ac:dyDescent="0.3">
      <c r="A54" s="37" t="s">
        <v>18</v>
      </c>
      <c r="B54" s="341"/>
      <c r="C54" s="341"/>
      <c r="D54" s="341">
        <v>300</v>
      </c>
      <c r="E54" s="341">
        <v>4616</v>
      </c>
      <c r="F54" s="341"/>
      <c r="G54" s="341">
        <v>5510</v>
      </c>
      <c r="H54" s="341"/>
      <c r="I54" s="341">
        <v>5038</v>
      </c>
      <c r="J54" s="341"/>
      <c r="K54" s="341"/>
      <c r="L54" s="342"/>
      <c r="M54" s="343">
        <f t="shared" si="2"/>
        <v>15464</v>
      </c>
      <c r="O54" s="344"/>
    </row>
    <row r="55" spans="1:16" s="339" customFormat="1" x14ac:dyDescent="0.3">
      <c r="A55" s="284" t="s">
        <v>118</v>
      </c>
      <c r="B55" s="341">
        <v>0</v>
      </c>
      <c r="C55" s="341">
        <v>0</v>
      </c>
      <c r="D55" s="341"/>
      <c r="E55" s="341">
        <v>112474</v>
      </c>
      <c r="F55" s="341"/>
      <c r="G55" s="341"/>
      <c r="H55" s="341"/>
      <c r="I55" s="341"/>
      <c r="J55" s="341"/>
      <c r="K55" s="341"/>
      <c r="L55" s="342"/>
      <c r="M55" s="343">
        <f t="shared" si="2"/>
        <v>112474</v>
      </c>
      <c r="O55" s="344"/>
      <c r="P55" s="344"/>
    </row>
    <row r="56" spans="1:16" s="339" customFormat="1" x14ac:dyDescent="0.3">
      <c r="A56" s="37" t="s">
        <v>119</v>
      </c>
      <c r="B56" s="341"/>
      <c r="C56" s="341"/>
      <c r="D56" s="341"/>
      <c r="E56" s="341"/>
      <c r="F56" s="341"/>
      <c r="G56" s="341"/>
      <c r="H56" s="341"/>
      <c r="I56" s="341"/>
      <c r="J56" s="341"/>
      <c r="K56" s="341"/>
      <c r="L56" s="342"/>
      <c r="M56" s="343">
        <f t="shared" si="2"/>
        <v>0</v>
      </c>
    </row>
    <row r="57" spans="1:16" s="339" customFormat="1" x14ac:dyDescent="0.3">
      <c r="A57" s="37" t="s">
        <v>485</v>
      </c>
      <c r="B57" s="341">
        <v>566085</v>
      </c>
      <c r="C57" s="341">
        <v>574032</v>
      </c>
      <c r="D57" s="341"/>
      <c r="E57" s="341"/>
      <c r="F57" s="341"/>
      <c r="G57" s="341"/>
      <c r="H57" s="341"/>
      <c r="I57" s="341"/>
      <c r="J57" s="341"/>
      <c r="K57" s="341"/>
      <c r="L57" s="342"/>
      <c r="M57" s="343">
        <f t="shared" si="2"/>
        <v>1140117</v>
      </c>
    </row>
    <row r="58" spans="1:16" x14ac:dyDescent="0.3">
      <c r="A58" s="170" t="s">
        <v>31</v>
      </c>
      <c r="B58" s="157">
        <f t="shared" ref="B58:L58" si="15">SUM(B59:B62)</f>
        <v>0</v>
      </c>
      <c r="C58" s="157">
        <f>SUM(C59:C62)</f>
        <v>0</v>
      </c>
      <c r="D58" s="157">
        <f>SUM(D59:D62)</f>
        <v>0</v>
      </c>
      <c r="E58" s="157">
        <f t="shared" si="15"/>
        <v>0</v>
      </c>
      <c r="F58" s="157">
        <f t="shared" si="15"/>
        <v>0</v>
      </c>
      <c r="G58" s="157">
        <f t="shared" si="15"/>
        <v>0</v>
      </c>
      <c r="H58" s="157">
        <f>SUM(H59:H62)</f>
        <v>0</v>
      </c>
      <c r="I58" s="157">
        <f t="shared" si="15"/>
        <v>0</v>
      </c>
      <c r="J58" s="157">
        <f t="shared" si="15"/>
        <v>0</v>
      </c>
      <c r="K58" s="157">
        <f t="shared" si="15"/>
        <v>0</v>
      </c>
      <c r="L58" s="157">
        <f t="shared" si="15"/>
        <v>0</v>
      </c>
      <c r="M58" s="158">
        <f t="shared" si="2"/>
        <v>0</v>
      </c>
    </row>
    <row r="59" spans="1:16" x14ac:dyDescent="0.3">
      <c r="A59" s="17" t="s">
        <v>111</v>
      </c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60"/>
      <c r="M59" s="161">
        <f t="shared" si="2"/>
        <v>0</v>
      </c>
    </row>
    <row r="60" spans="1:16" x14ac:dyDescent="0.3">
      <c r="A60" s="17" t="s">
        <v>114</v>
      </c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60"/>
      <c r="M60" s="161">
        <f t="shared" si="2"/>
        <v>0</v>
      </c>
    </row>
    <row r="61" spans="1:16" x14ac:dyDescent="0.3">
      <c r="A61" s="18" t="s">
        <v>183</v>
      </c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60"/>
      <c r="M61" s="161">
        <f t="shared" si="2"/>
        <v>0</v>
      </c>
    </row>
    <row r="62" spans="1:16" x14ac:dyDescent="0.3">
      <c r="A62" s="18" t="s">
        <v>184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3"/>
      <c r="M62" s="164">
        <f t="shared" si="2"/>
        <v>0</v>
      </c>
    </row>
    <row r="63" spans="1:16" x14ac:dyDescent="0.3">
      <c r="A63" s="19" t="s">
        <v>116</v>
      </c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71"/>
      <c r="M63" s="158">
        <f t="shared" si="2"/>
        <v>0</v>
      </c>
    </row>
    <row r="64" spans="1:16" x14ac:dyDescent="0.3">
      <c r="A64" s="19" t="s">
        <v>117</v>
      </c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71"/>
      <c r="M64" s="158">
        <f t="shared" si="2"/>
        <v>0</v>
      </c>
    </row>
    <row r="65" spans="1:13" x14ac:dyDescent="0.3">
      <c r="A65" s="224" t="s">
        <v>490</v>
      </c>
      <c r="B65" s="157">
        <f>B66</f>
        <v>0</v>
      </c>
      <c r="C65" s="157">
        <f t="shared" ref="C65:L65" si="16">C66</f>
        <v>0</v>
      </c>
      <c r="D65" s="157">
        <f t="shared" si="16"/>
        <v>0</v>
      </c>
      <c r="E65" s="157">
        <f t="shared" si="16"/>
        <v>0</v>
      </c>
      <c r="F65" s="157">
        <f t="shared" si="16"/>
        <v>0</v>
      </c>
      <c r="G65" s="157">
        <f t="shared" si="16"/>
        <v>0</v>
      </c>
      <c r="H65" s="157">
        <f t="shared" si="16"/>
        <v>0</v>
      </c>
      <c r="I65" s="157">
        <f t="shared" si="16"/>
        <v>0</v>
      </c>
      <c r="J65" s="157">
        <f t="shared" si="16"/>
        <v>0</v>
      </c>
      <c r="K65" s="157">
        <f t="shared" si="16"/>
        <v>0</v>
      </c>
      <c r="L65" s="157">
        <f t="shared" si="16"/>
        <v>0</v>
      </c>
      <c r="M65" s="158">
        <f t="shared" si="2"/>
        <v>0</v>
      </c>
    </row>
    <row r="66" spans="1:13" ht="26.4" x14ac:dyDescent="0.3">
      <c r="A66" s="225" t="s">
        <v>491</v>
      </c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234"/>
      <c r="M66" s="161">
        <f>SUM(B66:L66)</f>
        <v>0</v>
      </c>
    </row>
    <row r="67" spans="1:13" s="337" customFormat="1" x14ac:dyDescent="0.3">
      <c r="A67" s="340" t="s">
        <v>615</v>
      </c>
      <c r="B67" s="157"/>
      <c r="C67" s="157"/>
      <c r="D67" s="157"/>
      <c r="E67" s="157">
        <v>128000</v>
      </c>
      <c r="F67" s="157"/>
      <c r="G67" s="157"/>
      <c r="H67" s="157"/>
      <c r="I67" s="157"/>
      <c r="J67" s="157"/>
      <c r="K67" s="157"/>
      <c r="L67" s="171"/>
      <c r="M67" s="158">
        <f>SUM(B67:L67)</f>
        <v>128000</v>
      </c>
    </row>
    <row r="68" spans="1:13" x14ac:dyDescent="0.3">
      <c r="A68" s="172" t="s">
        <v>185</v>
      </c>
      <c r="B68" s="168">
        <f>B64+B63+B58+B51+B65+B67</f>
        <v>566085</v>
      </c>
      <c r="C68" s="168">
        <f t="shared" ref="C68:L68" si="17">C64+C63+C58+C51+C65+C67</f>
        <v>574032</v>
      </c>
      <c r="D68" s="168">
        <f t="shared" si="17"/>
        <v>300</v>
      </c>
      <c r="E68" s="168">
        <f t="shared" si="17"/>
        <v>245090</v>
      </c>
      <c r="F68" s="168">
        <f t="shared" si="17"/>
        <v>0</v>
      </c>
      <c r="G68" s="168">
        <f t="shared" si="17"/>
        <v>50655</v>
      </c>
      <c r="H68" s="168">
        <f t="shared" si="17"/>
        <v>0</v>
      </c>
      <c r="I68" s="168">
        <f t="shared" si="17"/>
        <v>6560</v>
      </c>
      <c r="J68" s="168">
        <f t="shared" si="17"/>
        <v>0</v>
      </c>
      <c r="K68" s="168">
        <f t="shared" si="17"/>
        <v>0</v>
      </c>
      <c r="L68" s="168">
        <f t="shared" si="17"/>
        <v>0</v>
      </c>
      <c r="M68" s="169">
        <f>SUM(B68:L68)</f>
        <v>1442722</v>
      </c>
    </row>
    <row r="69" spans="1:13" x14ac:dyDescent="0.3">
      <c r="A69" s="173"/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60"/>
      <c r="M69" s="161">
        <f t="shared" si="2"/>
        <v>0</v>
      </c>
    </row>
    <row r="70" spans="1:13" ht="15" thickBot="1" x14ac:dyDescent="0.35">
      <c r="A70" s="174" t="s">
        <v>186</v>
      </c>
      <c r="B70" s="175">
        <f t="shared" ref="B70:L70" si="18">B50-B68</f>
        <v>35170</v>
      </c>
      <c r="C70" s="175">
        <f>C50-C68</f>
        <v>37963</v>
      </c>
      <c r="D70" s="175">
        <f>D50-D68</f>
        <v>-258</v>
      </c>
      <c r="E70" s="175">
        <f>E50-E68</f>
        <v>-28626</v>
      </c>
      <c r="F70" s="175">
        <f t="shared" si="18"/>
        <v>0</v>
      </c>
      <c r="G70" s="175">
        <f t="shared" si="18"/>
        <v>3092</v>
      </c>
      <c r="H70" s="175">
        <f>H50-H68</f>
        <v>0</v>
      </c>
      <c r="I70" s="175">
        <f t="shared" si="18"/>
        <v>-205</v>
      </c>
      <c r="J70" s="175">
        <f t="shared" si="18"/>
        <v>4050</v>
      </c>
      <c r="K70" s="175">
        <f t="shared" si="18"/>
        <v>350</v>
      </c>
      <c r="L70" s="175">
        <f t="shared" si="18"/>
        <v>12391</v>
      </c>
      <c r="M70" s="176">
        <f t="shared" si="2"/>
        <v>63927</v>
      </c>
    </row>
    <row r="74" spans="1:13" x14ac:dyDescent="0.3">
      <c r="F74" s="1"/>
    </row>
  </sheetData>
  <mergeCells count="14">
    <mergeCell ref="M2:M4"/>
    <mergeCell ref="G3:G4"/>
    <mergeCell ref="I3:I4"/>
    <mergeCell ref="A3:A4"/>
    <mergeCell ref="B3:B4"/>
    <mergeCell ref="C3:C4"/>
    <mergeCell ref="D3:D4"/>
    <mergeCell ref="E3:E4"/>
    <mergeCell ref="F3:F4"/>
    <mergeCell ref="J3:J4"/>
    <mergeCell ref="K3:K4"/>
    <mergeCell ref="L3:L4"/>
    <mergeCell ref="H3:H4"/>
    <mergeCell ref="B2:J2"/>
  </mergeCells>
  <pageMargins left="0.25" right="0.25" top="0.75" bottom="0.75" header="0.3" footer="0.3"/>
  <pageSetup paperSize="8" scale="66" orientation="landscape" r:id="rId1"/>
  <headerFooter>
    <oddHeader xml:space="preserve">&amp;L&amp;G&amp;C.../2025
 (V....) számú határozat
a Marcali Kistérségi Többcélú Társulás
2024. évi költségvetésének teljesítéséről
</oddHeader>
    <oddFooter>&amp;C&amp;P</oddFooter>
  </headerFooter>
  <rowBreaks count="1" manualBreakCount="1">
    <brk id="70" max="16383" man="1"/>
  </rowBreaks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B2:I6"/>
  <sheetViews>
    <sheetView view="pageLayout" zoomScaleNormal="100" zoomScaleSheetLayoutView="130" workbookViewId="0">
      <selection activeCell="H27" sqref="H27"/>
    </sheetView>
  </sheetViews>
  <sheetFormatPr defaultRowHeight="14.4" x14ac:dyDescent="0.3"/>
  <cols>
    <col min="3" max="3" width="26.33203125" customWidth="1"/>
    <col min="4" max="4" width="13.88671875" customWidth="1"/>
    <col min="5" max="5" width="14.33203125" customWidth="1"/>
    <col min="6" max="6" width="11" customWidth="1"/>
    <col min="7" max="7" width="11.33203125" customWidth="1"/>
    <col min="8" max="8" width="12.33203125" customWidth="1"/>
    <col min="9" max="9" width="12.6640625" customWidth="1"/>
  </cols>
  <sheetData>
    <row r="2" spans="2:9" ht="15" thickBot="1" x14ac:dyDescent="0.35">
      <c r="B2" s="4" t="s">
        <v>187</v>
      </c>
      <c r="I2" s="16" t="s">
        <v>188</v>
      </c>
    </row>
    <row r="3" spans="2:9" ht="39.6" x14ac:dyDescent="0.3">
      <c r="B3" s="177" t="s">
        <v>189</v>
      </c>
      <c r="C3" s="153" t="s">
        <v>190</v>
      </c>
      <c r="D3" s="153" t="s">
        <v>498</v>
      </c>
      <c r="E3" s="153" t="s">
        <v>499</v>
      </c>
      <c r="F3" s="154" t="s">
        <v>500</v>
      </c>
      <c r="G3" s="153" t="s">
        <v>501</v>
      </c>
      <c r="H3" s="153" t="s">
        <v>502</v>
      </c>
      <c r="I3" s="154" t="s">
        <v>503</v>
      </c>
    </row>
    <row r="4" spans="2:9" ht="39.6" x14ac:dyDescent="0.3">
      <c r="B4" s="37" t="s">
        <v>12</v>
      </c>
      <c r="C4" s="17" t="s">
        <v>506</v>
      </c>
      <c r="D4" s="178">
        <v>78</v>
      </c>
      <c r="E4" s="178">
        <v>0</v>
      </c>
      <c r="F4" s="38">
        <f>SUM(D4:E4)</f>
        <v>78</v>
      </c>
      <c r="G4" s="178">
        <v>73</v>
      </c>
      <c r="H4" s="178"/>
      <c r="I4" s="38">
        <f>G4+H4</f>
        <v>73</v>
      </c>
    </row>
    <row r="5" spans="2:9" x14ac:dyDescent="0.3">
      <c r="B5" s="76" t="s">
        <v>13</v>
      </c>
      <c r="C5" s="77" t="s">
        <v>161</v>
      </c>
      <c r="D5" s="179">
        <f>3+4+9+(14*2+14+1+1+5+4+3)</f>
        <v>72</v>
      </c>
      <c r="E5" s="178"/>
      <c r="F5" s="38">
        <f>SUM(D5:E5)</f>
        <v>72</v>
      </c>
      <c r="G5" s="179">
        <v>71</v>
      </c>
      <c r="H5" s="179"/>
      <c r="I5" s="38">
        <f>SUM(G5:H5)</f>
        <v>71</v>
      </c>
    </row>
    <row r="6" spans="2:9" ht="15" thickBot="1" x14ac:dyDescent="0.35">
      <c r="B6" s="180"/>
      <c r="C6" s="45" t="s">
        <v>191</v>
      </c>
      <c r="D6" s="181">
        <f t="shared" ref="D6:I6" si="0">SUM(D4:D5)</f>
        <v>150</v>
      </c>
      <c r="E6" s="181">
        <f t="shared" si="0"/>
        <v>0</v>
      </c>
      <c r="F6" s="181">
        <f t="shared" si="0"/>
        <v>150</v>
      </c>
      <c r="G6" s="181">
        <f t="shared" si="0"/>
        <v>144</v>
      </c>
      <c r="H6" s="181">
        <f t="shared" si="0"/>
        <v>0</v>
      </c>
      <c r="I6" s="181">
        <f t="shared" si="0"/>
        <v>144</v>
      </c>
    </row>
  </sheetData>
  <pageMargins left="0.25" right="0.25" top="0.75" bottom="0.75" header="0.3" footer="0.3"/>
  <pageSetup paperSize="8" orientation="landscape" r:id="rId1"/>
  <headerFooter>
    <oddHeader xml:space="preserve">&amp;L&amp;G&amp;C.../2025 (V....) számú határozat
a Marcali Kistérségi Többcélú Társulás
2024. évi költségvetésének teljesítéséről
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H28"/>
  <sheetViews>
    <sheetView view="pageLayout" zoomScaleNormal="100" zoomScaleSheetLayoutView="100" workbookViewId="0">
      <selection activeCell="A61" sqref="A61"/>
    </sheetView>
  </sheetViews>
  <sheetFormatPr defaultRowHeight="14.4" x14ac:dyDescent="0.3"/>
  <cols>
    <col min="2" max="2" width="50.44140625" customWidth="1"/>
    <col min="3" max="3" width="16.6640625" customWidth="1"/>
    <col min="4" max="4" width="19.88671875" customWidth="1"/>
    <col min="5" max="5" width="12.6640625" customWidth="1"/>
    <col min="6" max="6" width="11.5546875" customWidth="1"/>
    <col min="7" max="7" width="12.44140625" customWidth="1"/>
    <col min="8" max="8" width="12.33203125" customWidth="1"/>
  </cols>
  <sheetData>
    <row r="1" spans="1:8" x14ac:dyDescent="0.3">
      <c r="A1" t="s">
        <v>512</v>
      </c>
    </row>
    <row r="2" spans="1:8" ht="15" thickBot="1" x14ac:dyDescent="0.35">
      <c r="A2" s="4"/>
      <c r="H2" s="16" t="s">
        <v>188</v>
      </c>
    </row>
    <row r="3" spans="1:8" ht="39.6" x14ac:dyDescent="0.3">
      <c r="A3" s="177" t="s">
        <v>504</v>
      </c>
      <c r="B3" s="153" t="s">
        <v>194</v>
      </c>
      <c r="C3" s="153" t="s">
        <v>498</v>
      </c>
      <c r="D3" s="153" t="s">
        <v>505</v>
      </c>
      <c r="E3" s="154" t="s">
        <v>500</v>
      </c>
      <c r="F3" s="153" t="s">
        <v>213</v>
      </c>
      <c r="G3" s="153" t="s">
        <v>214</v>
      </c>
      <c r="H3" s="154" t="s">
        <v>215</v>
      </c>
    </row>
    <row r="4" spans="1:8" x14ac:dyDescent="0.3">
      <c r="A4" s="37" t="s">
        <v>12</v>
      </c>
      <c r="B4" s="17" t="s">
        <v>610</v>
      </c>
      <c r="C4" s="178">
        <v>5</v>
      </c>
      <c r="D4" s="182"/>
      <c r="E4" s="183">
        <f>SUM(C4:D4)</f>
        <v>5</v>
      </c>
      <c r="F4" s="178">
        <v>7</v>
      </c>
      <c r="G4" s="182"/>
      <c r="H4" s="183">
        <f>SUM(F4:G4)</f>
        <v>7</v>
      </c>
    </row>
    <row r="5" spans="1:8" x14ac:dyDescent="0.3">
      <c r="A5" s="37" t="s">
        <v>13</v>
      </c>
      <c r="B5" s="17" t="s">
        <v>609</v>
      </c>
      <c r="C5" s="178">
        <v>23</v>
      </c>
      <c r="D5" s="182"/>
      <c r="E5" s="183">
        <f>SUM(C5:D5)</f>
        <v>23</v>
      </c>
      <c r="F5" s="178">
        <v>19</v>
      </c>
      <c r="G5" s="182"/>
      <c r="H5" s="183">
        <f>SUM(F5:G5)</f>
        <v>19</v>
      </c>
    </row>
    <row r="6" spans="1:8" ht="15" thickBot="1" x14ac:dyDescent="0.35">
      <c r="A6" s="180"/>
      <c r="B6" s="45" t="s">
        <v>191</v>
      </c>
      <c r="C6" s="181">
        <f t="shared" ref="C6:H6" si="0">SUM(C4:C5)</f>
        <v>28</v>
      </c>
      <c r="D6" s="181">
        <f t="shared" si="0"/>
        <v>0</v>
      </c>
      <c r="E6" s="181">
        <f t="shared" si="0"/>
        <v>28</v>
      </c>
      <c r="F6" s="181">
        <f t="shared" si="0"/>
        <v>26</v>
      </c>
      <c r="G6" s="181">
        <f t="shared" si="0"/>
        <v>0</v>
      </c>
      <c r="H6" s="181">
        <f t="shared" si="0"/>
        <v>26</v>
      </c>
    </row>
    <row r="7" spans="1:8" ht="25.5" customHeight="1" x14ac:dyDescent="0.3">
      <c r="A7" s="375" t="s">
        <v>199</v>
      </c>
      <c r="B7" s="375"/>
      <c r="C7" s="375"/>
      <c r="D7" s="375"/>
      <c r="E7" s="375"/>
    </row>
    <row r="9" spans="1:8" ht="15" thickBot="1" x14ac:dyDescent="0.35">
      <c r="H9" s="16" t="s">
        <v>188</v>
      </c>
    </row>
    <row r="10" spans="1:8" ht="52.8" x14ac:dyDescent="0.3">
      <c r="A10" s="376" t="s">
        <v>200</v>
      </c>
      <c r="B10" s="377"/>
      <c r="C10" s="153" t="s">
        <v>192</v>
      </c>
      <c r="D10" s="153" t="s">
        <v>195</v>
      </c>
      <c r="E10" s="154" t="s">
        <v>193</v>
      </c>
      <c r="F10" s="153" t="s">
        <v>213</v>
      </c>
      <c r="G10" s="153" t="s">
        <v>214</v>
      </c>
      <c r="H10" s="154" t="s">
        <v>215</v>
      </c>
    </row>
    <row r="11" spans="1:8" x14ac:dyDescent="0.3">
      <c r="A11" s="37" t="s">
        <v>12</v>
      </c>
      <c r="B11" s="17" t="s">
        <v>610</v>
      </c>
      <c r="C11" s="178">
        <v>29</v>
      </c>
      <c r="D11" s="178"/>
      <c r="E11" s="38">
        <f>SUM(C11:D11)</f>
        <v>29</v>
      </c>
      <c r="F11" s="178">
        <v>27</v>
      </c>
      <c r="G11" s="178"/>
      <c r="H11" s="38">
        <f>SUM(F11:G11)</f>
        <v>27</v>
      </c>
    </row>
    <row r="12" spans="1:8" x14ac:dyDescent="0.3">
      <c r="A12" s="37" t="s">
        <v>13</v>
      </c>
      <c r="B12" s="17" t="s">
        <v>609</v>
      </c>
      <c r="C12" s="178">
        <v>28</v>
      </c>
      <c r="D12" s="178"/>
      <c r="E12" s="38">
        <f>SUM(C12:D12)</f>
        <v>28</v>
      </c>
      <c r="F12" s="178">
        <v>26</v>
      </c>
      <c r="G12" s="178"/>
      <c r="H12" s="38">
        <f>SUM(F12:G12)</f>
        <v>26</v>
      </c>
    </row>
    <row r="13" spans="1:8" ht="15" thickBot="1" x14ac:dyDescent="0.35">
      <c r="A13" s="180"/>
      <c r="B13" s="45" t="s">
        <v>191</v>
      </c>
      <c r="C13" s="181">
        <f>SUM(C11:C12)</f>
        <v>57</v>
      </c>
      <c r="D13" s="181">
        <f t="shared" ref="D13:H13" si="1">SUM(D11:D12)</f>
        <v>0</v>
      </c>
      <c r="E13" s="181">
        <f t="shared" si="1"/>
        <v>57</v>
      </c>
      <c r="F13" s="181">
        <f t="shared" si="1"/>
        <v>53</v>
      </c>
      <c r="G13" s="181">
        <f t="shared" si="1"/>
        <v>0</v>
      </c>
      <c r="H13" s="181">
        <f t="shared" si="1"/>
        <v>53</v>
      </c>
    </row>
    <row r="15" spans="1:8" ht="15" thickBot="1" x14ac:dyDescent="0.35">
      <c r="A15" s="4" t="s">
        <v>511</v>
      </c>
      <c r="H15" s="16" t="s">
        <v>188</v>
      </c>
    </row>
    <row r="16" spans="1:8" ht="52.8" x14ac:dyDescent="0.3">
      <c r="A16" s="177"/>
      <c r="B16" s="153" t="s">
        <v>194</v>
      </c>
      <c r="C16" s="153" t="s">
        <v>192</v>
      </c>
      <c r="D16" s="153" t="s">
        <v>195</v>
      </c>
      <c r="E16" s="154" t="s">
        <v>193</v>
      </c>
      <c r="F16" s="153" t="s">
        <v>213</v>
      </c>
      <c r="G16" s="153" t="s">
        <v>214</v>
      </c>
      <c r="H16" s="154" t="s">
        <v>215</v>
      </c>
    </row>
    <row r="17" spans="1:8" x14ac:dyDescent="0.3">
      <c r="A17" s="37" t="s">
        <v>12</v>
      </c>
      <c r="B17" s="17"/>
      <c r="C17" s="178"/>
      <c r="D17" s="178"/>
      <c r="E17" s="38"/>
      <c r="F17" s="178"/>
      <c r="G17" s="178"/>
      <c r="H17" s="38"/>
    </row>
    <row r="18" spans="1:8" x14ac:dyDescent="0.3">
      <c r="A18" s="37"/>
      <c r="B18" s="17"/>
      <c r="C18" s="178"/>
      <c r="D18" s="178"/>
      <c r="E18" s="38"/>
      <c r="F18" s="178"/>
      <c r="G18" s="178"/>
      <c r="H18" s="38"/>
    </row>
    <row r="19" spans="1:8" ht="15" thickBot="1" x14ac:dyDescent="0.35">
      <c r="A19" s="180"/>
      <c r="B19" s="45" t="s">
        <v>191</v>
      </c>
      <c r="C19" s="181">
        <f t="shared" ref="C19:H19" si="2">SUM(C17:C18)</f>
        <v>0</v>
      </c>
      <c r="D19" s="181">
        <f t="shared" si="2"/>
        <v>0</v>
      </c>
      <c r="E19" s="181">
        <f t="shared" si="2"/>
        <v>0</v>
      </c>
      <c r="F19" s="181">
        <f t="shared" si="2"/>
        <v>0</v>
      </c>
      <c r="G19" s="181">
        <f t="shared" si="2"/>
        <v>0</v>
      </c>
      <c r="H19" s="181">
        <f t="shared" si="2"/>
        <v>0</v>
      </c>
    </row>
    <row r="20" spans="1:8" x14ac:dyDescent="0.3">
      <c r="A20" s="375" t="s">
        <v>199</v>
      </c>
      <c r="B20" s="375"/>
      <c r="C20" s="375"/>
      <c r="D20" s="375"/>
      <c r="E20" s="375"/>
    </row>
    <row r="23" spans="1:8" ht="15" thickBot="1" x14ac:dyDescent="0.35">
      <c r="A23" s="4" t="s">
        <v>161</v>
      </c>
      <c r="H23" s="16" t="s">
        <v>188</v>
      </c>
    </row>
    <row r="24" spans="1:8" ht="52.8" x14ac:dyDescent="0.3">
      <c r="A24" s="177"/>
      <c r="B24" s="153" t="s">
        <v>194</v>
      </c>
      <c r="C24" s="153" t="s">
        <v>192</v>
      </c>
      <c r="D24" s="153" t="s">
        <v>195</v>
      </c>
      <c r="E24" s="154" t="s">
        <v>193</v>
      </c>
      <c r="F24" s="153" t="s">
        <v>213</v>
      </c>
      <c r="G24" s="153" t="s">
        <v>214</v>
      </c>
      <c r="H24" s="154" t="s">
        <v>215</v>
      </c>
    </row>
    <row r="25" spans="1:8" x14ac:dyDescent="0.3">
      <c r="A25" s="37"/>
      <c r="B25" s="17"/>
      <c r="C25" s="178"/>
      <c r="D25" s="178"/>
      <c r="E25" s="38"/>
      <c r="F25" s="178"/>
      <c r="G25" s="178"/>
      <c r="H25" s="38"/>
    </row>
    <row r="26" spans="1:8" ht="15" customHeight="1" x14ac:dyDescent="0.3">
      <c r="A26" s="37"/>
      <c r="B26" s="17"/>
      <c r="C26" s="178"/>
      <c r="D26" s="178"/>
      <c r="E26" s="38"/>
      <c r="F26" s="178"/>
      <c r="G26" s="178"/>
      <c r="H26" s="38"/>
    </row>
    <row r="27" spans="1:8" ht="15" thickBot="1" x14ac:dyDescent="0.35">
      <c r="A27" s="180"/>
      <c r="B27" s="45" t="s">
        <v>191</v>
      </c>
      <c r="C27" s="181">
        <f t="shared" ref="C27:H27" si="3">SUM(C25:C26)</f>
        <v>0</v>
      </c>
      <c r="D27" s="181">
        <f t="shared" si="3"/>
        <v>0</v>
      </c>
      <c r="E27" s="181">
        <f t="shared" si="3"/>
        <v>0</v>
      </c>
      <c r="F27" s="181">
        <f t="shared" si="3"/>
        <v>0</v>
      </c>
      <c r="G27" s="181">
        <f t="shared" si="3"/>
        <v>0</v>
      </c>
      <c r="H27" s="181">
        <f t="shared" si="3"/>
        <v>0</v>
      </c>
    </row>
    <row r="28" spans="1:8" x14ac:dyDescent="0.3">
      <c r="A28" s="375" t="s">
        <v>199</v>
      </c>
      <c r="B28" s="375"/>
      <c r="C28" s="375"/>
      <c r="D28" s="375"/>
      <c r="E28" s="375"/>
    </row>
  </sheetData>
  <mergeCells count="4">
    <mergeCell ref="A7:E7"/>
    <mergeCell ref="A10:B10"/>
    <mergeCell ref="A20:E20"/>
    <mergeCell ref="A28:E28"/>
  </mergeCells>
  <pageMargins left="0.25" right="0.25" top="0.75" bottom="0.75" header="0.3" footer="0.3"/>
  <pageSetup paperSize="8" orientation="landscape" r:id="rId1"/>
  <headerFooter>
    <oddHeader xml:space="preserve">&amp;L&amp;G&amp;C.../2025 (V....) számú határozat
a Marcali Kistérségi Többcélú Társulás
2024. évi költségvetésének teljesítéséről
</oddHeader>
    <oddFooter>&amp;C&amp;P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3:L18"/>
  <sheetViews>
    <sheetView view="pageLayout" zoomScaleNormal="100" workbookViewId="0">
      <selection activeCell="A61" sqref="A61"/>
    </sheetView>
  </sheetViews>
  <sheetFormatPr defaultRowHeight="14.4" x14ac:dyDescent="0.3"/>
  <cols>
    <col min="1" max="1" width="5.6640625" customWidth="1"/>
    <col min="2" max="2" width="29.44140625" customWidth="1"/>
    <col min="3" max="3" width="13.33203125" customWidth="1"/>
    <col min="4" max="4" width="11.5546875" customWidth="1"/>
    <col min="5" max="11" width="12" customWidth="1"/>
    <col min="12" max="12" width="22.33203125" customWidth="1"/>
  </cols>
  <sheetData>
    <row r="3" spans="1:12" x14ac:dyDescent="0.3">
      <c r="A3" s="2" t="s">
        <v>483</v>
      </c>
      <c r="B3" s="2"/>
      <c r="C3" s="2"/>
      <c r="D3" s="2"/>
      <c r="E3" s="2"/>
      <c r="F3" s="2"/>
      <c r="G3" s="2"/>
      <c r="H3" s="2"/>
      <c r="I3" s="2"/>
      <c r="J3" s="2"/>
      <c r="K3" s="2"/>
      <c r="L3" s="3"/>
    </row>
    <row r="4" spans="1:12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"/>
    </row>
    <row r="5" spans="1:12" ht="15" thickBot="1" x14ac:dyDescent="0.35">
      <c r="A5" s="2" t="s">
        <v>506</v>
      </c>
      <c r="B5" s="2"/>
      <c r="C5" s="2"/>
      <c r="D5" s="2"/>
      <c r="E5" s="2"/>
      <c r="F5" s="2"/>
      <c r="G5" s="2"/>
      <c r="H5" s="2"/>
      <c r="I5" s="2"/>
      <c r="J5" s="2"/>
      <c r="K5" s="2"/>
      <c r="L5" s="3" t="s">
        <v>19</v>
      </c>
    </row>
    <row r="6" spans="1:12" ht="15" customHeight="1" x14ac:dyDescent="0.3">
      <c r="A6" s="55" t="s">
        <v>20</v>
      </c>
      <c r="B6" s="349" t="s">
        <v>21</v>
      </c>
      <c r="C6" s="349" t="s">
        <v>201</v>
      </c>
      <c r="D6" s="349" t="s">
        <v>202</v>
      </c>
      <c r="E6" s="349" t="s">
        <v>203</v>
      </c>
      <c r="F6" s="349" t="s">
        <v>204</v>
      </c>
      <c r="G6" s="349" t="s">
        <v>205</v>
      </c>
      <c r="H6" s="349" t="s">
        <v>206</v>
      </c>
      <c r="I6" s="349" t="s">
        <v>207</v>
      </c>
      <c r="J6" s="349" t="s">
        <v>208</v>
      </c>
      <c r="K6" s="349" t="s">
        <v>209</v>
      </c>
      <c r="L6" s="351" t="s">
        <v>22</v>
      </c>
    </row>
    <row r="7" spans="1:12" ht="51.75" customHeight="1" x14ac:dyDescent="0.3">
      <c r="A7" s="56" t="s">
        <v>23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2"/>
    </row>
    <row r="8" spans="1:12" ht="55.5" customHeight="1" x14ac:dyDescent="0.3">
      <c r="A8" s="76" t="s">
        <v>12</v>
      </c>
      <c r="B8" s="77"/>
      <c r="C8" s="78"/>
      <c r="D8" s="79"/>
      <c r="E8" s="78"/>
      <c r="F8" s="126"/>
      <c r="G8" s="126"/>
      <c r="H8" s="126"/>
      <c r="I8" s="184"/>
      <c r="J8" s="185"/>
      <c r="K8" s="185"/>
      <c r="L8" s="80"/>
    </row>
    <row r="9" spans="1:12" ht="55.5" customHeight="1" x14ac:dyDescent="0.3">
      <c r="A9" s="76" t="s">
        <v>13</v>
      </c>
      <c r="B9" s="77"/>
      <c r="C9" s="78"/>
      <c r="D9" s="79"/>
      <c r="E9" s="78"/>
      <c r="F9" s="126"/>
      <c r="G9" s="126"/>
      <c r="H9" s="126"/>
      <c r="I9" s="184"/>
      <c r="J9" s="185"/>
      <c r="K9" s="185"/>
      <c r="L9" s="80"/>
    </row>
    <row r="10" spans="1:12" ht="55.5" customHeight="1" x14ac:dyDescent="0.3">
      <c r="A10" s="76" t="s">
        <v>14</v>
      </c>
      <c r="B10" s="77"/>
      <c r="C10" s="78"/>
      <c r="D10" s="79"/>
      <c r="E10" s="78"/>
      <c r="F10" s="126"/>
      <c r="G10" s="126"/>
      <c r="H10" s="126"/>
      <c r="I10" s="184" t="str">
        <f t="shared" ref="I10:K11" si="0">IF(F10&gt;0,F10/C10,"  ")</f>
        <v xml:space="preserve">  </v>
      </c>
      <c r="J10" s="185" t="str">
        <f t="shared" si="0"/>
        <v xml:space="preserve">  </v>
      </c>
      <c r="K10" s="185" t="str">
        <f t="shared" si="0"/>
        <v xml:space="preserve">  </v>
      </c>
      <c r="L10" s="80"/>
    </row>
    <row r="11" spans="1:12" ht="26.25" customHeight="1" x14ac:dyDescent="0.3">
      <c r="A11" s="76" t="s">
        <v>196</v>
      </c>
      <c r="B11" s="77"/>
      <c r="C11" s="78"/>
      <c r="D11" s="79"/>
      <c r="E11" s="78"/>
      <c r="F11" s="126"/>
      <c r="G11" s="126"/>
      <c r="H11" s="126"/>
      <c r="I11" s="184" t="str">
        <f t="shared" si="0"/>
        <v xml:space="preserve">  </v>
      </c>
      <c r="J11" s="185" t="str">
        <f t="shared" si="0"/>
        <v xml:space="preserve">  </v>
      </c>
      <c r="K11" s="185" t="str">
        <f t="shared" si="0"/>
        <v xml:space="preserve">  </v>
      </c>
      <c r="L11" s="80"/>
    </row>
    <row r="12" spans="1:12" ht="15" thickBot="1" x14ac:dyDescent="0.35">
      <c r="A12" s="52"/>
      <c r="B12" s="45" t="s">
        <v>24</v>
      </c>
      <c r="C12" s="53">
        <f t="shared" ref="C12:H12" si="1">SUM(C8:C11)</f>
        <v>0</v>
      </c>
      <c r="D12" s="53">
        <f t="shared" si="1"/>
        <v>0</v>
      </c>
      <c r="E12" s="53">
        <f t="shared" si="1"/>
        <v>0</v>
      </c>
      <c r="F12" s="53">
        <f t="shared" si="1"/>
        <v>0</v>
      </c>
      <c r="G12" s="53">
        <f t="shared" si="1"/>
        <v>0</v>
      </c>
      <c r="H12" s="53">
        <f t="shared" si="1"/>
        <v>0</v>
      </c>
      <c r="I12" s="186"/>
      <c r="J12" s="186" t="str">
        <f>IF(G12&gt;0,G12/D12,"  ")</f>
        <v xml:space="preserve">  </v>
      </c>
      <c r="K12" s="186"/>
      <c r="L12" s="54"/>
    </row>
    <row r="14" spans="1:12" ht="16.95" customHeight="1" thickBot="1" x14ac:dyDescent="0.35">
      <c r="A14" s="378" t="s">
        <v>161</v>
      </c>
      <c r="B14" s="378"/>
      <c r="C14" s="378"/>
      <c r="L14" s="3" t="s">
        <v>19</v>
      </c>
    </row>
    <row r="15" spans="1:12" x14ac:dyDescent="0.3">
      <c r="A15" s="55" t="s">
        <v>20</v>
      </c>
      <c r="B15" s="349" t="s">
        <v>21</v>
      </c>
      <c r="C15" s="349" t="s">
        <v>201</v>
      </c>
      <c r="D15" s="349" t="s">
        <v>202</v>
      </c>
      <c r="E15" s="349" t="s">
        <v>203</v>
      </c>
      <c r="F15" s="349" t="s">
        <v>204</v>
      </c>
      <c r="G15" s="349" t="s">
        <v>205</v>
      </c>
      <c r="H15" s="349" t="s">
        <v>206</v>
      </c>
      <c r="I15" s="349" t="s">
        <v>207</v>
      </c>
      <c r="J15" s="349" t="s">
        <v>208</v>
      </c>
      <c r="K15" s="349" t="s">
        <v>209</v>
      </c>
      <c r="L15" s="351" t="s">
        <v>22</v>
      </c>
    </row>
    <row r="16" spans="1:12" ht="51.6" customHeight="1" x14ac:dyDescent="0.3">
      <c r="A16" s="56" t="s">
        <v>23</v>
      </c>
      <c r="B16" s="350"/>
      <c r="C16" s="350"/>
      <c r="D16" s="350"/>
      <c r="E16" s="350"/>
      <c r="F16" s="350"/>
      <c r="G16" s="350"/>
      <c r="H16" s="350"/>
      <c r="I16" s="350"/>
      <c r="J16" s="350"/>
      <c r="K16" s="350"/>
      <c r="L16" s="352"/>
    </row>
    <row r="17" spans="1:12" x14ac:dyDescent="0.3">
      <c r="A17" s="76" t="s">
        <v>12</v>
      </c>
      <c r="B17" s="77"/>
      <c r="C17" s="78"/>
      <c r="D17" s="79"/>
      <c r="E17" s="79"/>
      <c r="F17" s="126"/>
      <c r="G17" s="126"/>
      <c r="H17" s="126"/>
      <c r="I17" s="184"/>
      <c r="J17" s="185"/>
      <c r="K17" s="185"/>
      <c r="L17" s="80"/>
    </row>
    <row r="18" spans="1:12" ht="15" thickBot="1" x14ac:dyDescent="0.35">
      <c r="A18" s="52"/>
      <c r="B18" s="45" t="s">
        <v>24</v>
      </c>
      <c r="C18" s="53">
        <f t="shared" ref="C18:H18" si="2">SUM(C17:C17)</f>
        <v>0</v>
      </c>
      <c r="D18" s="53">
        <f t="shared" si="2"/>
        <v>0</v>
      </c>
      <c r="E18" s="53">
        <f t="shared" si="2"/>
        <v>0</v>
      </c>
      <c r="F18" s="53">
        <f t="shared" si="2"/>
        <v>0</v>
      </c>
      <c r="G18" s="53">
        <f t="shared" si="2"/>
        <v>0</v>
      </c>
      <c r="H18" s="53">
        <f t="shared" si="2"/>
        <v>0</v>
      </c>
      <c r="I18" s="186"/>
      <c r="J18" s="186"/>
      <c r="K18" s="186"/>
      <c r="L18" s="54"/>
    </row>
  </sheetData>
  <mergeCells count="23">
    <mergeCell ref="H6:H7"/>
    <mergeCell ref="I6:I7"/>
    <mergeCell ref="J6:J7"/>
    <mergeCell ref="K6:K7"/>
    <mergeCell ref="L6:L7"/>
    <mergeCell ref="G6:G7"/>
    <mergeCell ref="B15:B16"/>
    <mergeCell ref="C15:C16"/>
    <mergeCell ref="D15:D16"/>
    <mergeCell ref="E15:E16"/>
    <mergeCell ref="F15:F16"/>
    <mergeCell ref="G15:G16"/>
    <mergeCell ref="A14:C14"/>
    <mergeCell ref="B6:B7"/>
    <mergeCell ref="C6:C7"/>
    <mergeCell ref="D6:D7"/>
    <mergeCell ref="E6:E7"/>
    <mergeCell ref="F6:F7"/>
    <mergeCell ref="H15:H16"/>
    <mergeCell ref="I15:I16"/>
    <mergeCell ref="J15:J16"/>
    <mergeCell ref="K15:K16"/>
    <mergeCell ref="L15:L16"/>
  </mergeCells>
  <pageMargins left="0.25" right="0.25" top="0.75" bottom="0.75" header="0.3" footer="0.3"/>
  <pageSetup paperSize="8" orientation="landscape" r:id="rId1"/>
  <headerFooter>
    <oddHeader xml:space="preserve">&amp;L&amp;G&amp;C.../2025 (V....) számú határozat
a Marcali Kistérségi Többcélú Társulás
2024. évi költségvetésének teljesítéséről
</oddHeader>
    <oddFooter>&amp;P. oldal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B1:H31"/>
  <sheetViews>
    <sheetView view="pageLayout" zoomScaleNormal="100" zoomScaleSheetLayoutView="120" workbookViewId="0">
      <selection activeCell="A61" sqref="A61"/>
    </sheetView>
  </sheetViews>
  <sheetFormatPr defaultColWidth="9.109375" defaultRowHeight="13.2" x14ac:dyDescent="0.25"/>
  <cols>
    <col min="1" max="2" width="3.6640625" style="187" customWidth="1"/>
    <col min="3" max="3" width="11.33203125" style="187" customWidth="1"/>
    <col min="4" max="4" width="10.5546875" style="187" customWidth="1"/>
    <col min="5" max="5" width="13.109375" style="187" customWidth="1"/>
    <col min="6" max="6" width="15.6640625" style="187" customWidth="1"/>
    <col min="7" max="7" width="14.5546875" style="187" customWidth="1"/>
    <col min="8" max="8" width="12.109375" style="187" customWidth="1"/>
    <col min="9" max="16384" width="9.109375" style="187"/>
  </cols>
  <sheetData>
    <row r="1" spans="2:8" x14ac:dyDescent="0.25">
      <c r="G1" s="189"/>
      <c r="H1" s="189"/>
    </row>
    <row r="2" spans="2:8" x14ac:dyDescent="0.25">
      <c r="H2" s="195"/>
    </row>
    <row r="3" spans="2:8" ht="13.5" customHeight="1" x14ac:dyDescent="0.25">
      <c r="B3" s="382"/>
      <c r="C3" s="382"/>
      <c r="D3" s="382"/>
      <c r="E3" s="382"/>
      <c r="F3" s="382"/>
      <c r="G3" s="382"/>
      <c r="H3" s="189"/>
    </row>
    <row r="4" spans="2:8" ht="16.5" customHeight="1" x14ac:dyDescent="0.25">
      <c r="B4" s="383" t="s">
        <v>508</v>
      </c>
      <c r="C4" s="383"/>
      <c r="D4" s="383"/>
      <c r="E4" s="383"/>
      <c r="F4" s="383"/>
      <c r="G4" s="383"/>
      <c r="H4" s="189"/>
    </row>
    <row r="5" spans="2:8" ht="12.75" customHeight="1" x14ac:dyDescent="0.25">
      <c r="C5" s="194"/>
      <c r="D5" s="194"/>
      <c r="E5" s="194"/>
      <c r="F5" s="194"/>
      <c r="G5" s="194"/>
      <c r="H5" s="194"/>
    </row>
    <row r="6" spans="2:8" ht="13.8" thickBot="1" x14ac:dyDescent="0.3">
      <c r="G6" s="193" t="s">
        <v>507</v>
      </c>
      <c r="H6" s="193"/>
    </row>
    <row r="7" spans="2:8" ht="16.5" customHeight="1" x14ac:dyDescent="0.25">
      <c r="B7" s="384" t="s">
        <v>211</v>
      </c>
      <c r="C7" s="386" t="s">
        <v>210</v>
      </c>
      <c r="D7" s="386"/>
      <c r="E7" s="386"/>
      <c r="F7" s="386"/>
      <c r="G7" s="386">
        <v>2024</v>
      </c>
    </row>
    <row r="8" spans="2:8" ht="16.5" customHeight="1" x14ac:dyDescent="0.25">
      <c r="B8" s="385"/>
      <c r="C8" s="387"/>
      <c r="D8" s="387"/>
      <c r="E8" s="387"/>
      <c r="F8" s="387"/>
      <c r="G8" s="387"/>
    </row>
    <row r="9" spans="2:8" ht="16.5" customHeight="1" x14ac:dyDescent="0.25">
      <c r="B9" s="191">
        <v>1</v>
      </c>
      <c r="C9" s="388" t="s">
        <v>216</v>
      </c>
      <c r="D9" s="388"/>
      <c r="E9" s="388"/>
      <c r="F9" s="388"/>
      <c r="G9" s="198">
        <v>1271723545</v>
      </c>
    </row>
    <row r="10" spans="2:8" ht="15" customHeight="1" x14ac:dyDescent="0.25">
      <c r="B10" s="191">
        <v>2</v>
      </c>
      <c r="C10" s="389" t="s">
        <v>217</v>
      </c>
      <c r="D10" s="389"/>
      <c r="E10" s="389"/>
      <c r="F10" s="389"/>
      <c r="G10" s="198">
        <v>174604549</v>
      </c>
    </row>
    <row r="11" spans="2:8" ht="15" customHeight="1" x14ac:dyDescent="0.25">
      <c r="B11" s="192">
        <v>3</v>
      </c>
      <c r="C11" s="390" t="s">
        <v>220</v>
      </c>
      <c r="D11" s="390"/>
      <c r="E11" s="390"/>
      <c r="F11" s="390"/>
      <c r="G11" s="190">
        <f>G9-G10</f>
        <v>1097118996</v>
      </c>
    </row>
    <row r="12" spans="2:8" ht="15" customHeight="1" x14ac:dyDescent="0.25">
      <c r="B12" s="191">
        <v>4</v>
      </c>
      <c r="C12" s="391" t="s">
        <v>218</v>
      </c>
      <c r="D12" s="390"/>
      <c r="E12" s="390"/>
      <c r="F12" s="390"/>
      <c r="G12" s="188">
        <v>234925020</v>
      </c>
    </row>
    <row r="13" spans="2:8" ht="15" customHeight="1" x14ac:dyDescent="0.25">
      <c r="B13" s="191">
        <v>5</v>
      </c>
      <c r="C13" s="388" t="s">
        <v>219</v>
      </c>
      <c r="D13" s="388"/>
      <c r="E13" s="388"/>
      <c r="F13" s="388"/>
      <c r="G13" s="188">
        <v>1268117753</v>
      </c>
    </row>
    <row r="14" spans="2:8" s="189" customFormat="1" ht="15" customHeight="1" x14ac:dyDescent="0.25">
      <c r="B14" s="192">
        <v>6</v>
      </c>
      <c r="C14" s="392" t="s">
        <v>221</v>
      </c>
      <c r="D14" s="392"/>
      <c r="E14" s="392"/>
      <c r="F14" s="392"/>
      <c r="G14" s="190">
        <f>G12-G13</f>
        <v>-1033192733</v>
      </c>
    </row>
    <row r="15" spans="2:8" s="189" customFormat="1" ht="15" customHeight="1" x14ac:dyDescent="0.25">
      <c r="B15" s="192">
        <v>7</v>
      </c>
      <c r="C15" s="379" t="s">
        <v>222</v>
      </c>
      <c r="D15" s="380"/>
      <c r="E15" s="380"/>
      <c r="F15" s="381"/>
      <c r="G15" s="190">
        <f>G11+G14</f>
        <v>63926263</v>
      </c>
    </row>
    <row r="16" spans="2:8" ht="15" customHeight="1" x14ac:dyDescent="0.25">
      <c r="B16" s="191">
        <v>8</v>
      </c>
      <c r="C16" s="391" t="s">
        <v>223</v>
      </c>
      <c r="D16" s="391"/>
      <c r="E16" s="391"/>
      <c r="F16" s="391"/>
      <c r="G16" s="188">
        <v>0</v>
      </c>
    </row>
    <row r="17" spans="2:7" ht="15" customHeight="1" x14ac:dyDescent="0.25">
      <c r="B17" s="191">
        <v>9</v>
      </c>
      <c r="C17" s="391" t="s">
        <v>224</v>
      </c>
      <c r="D17" s="391"/>
      <c r="E17" s="391"/>
      <c r="F17" s="391"/>
      <c r="G17" s="188">
        <v>0</v>
      </c>
    </row>
    <row r="18" spans="2:7" s="189" customFormat="1" ht="15" customHeight="1" x14ac:dyDescent="0.25">
      <c r="B18" s="192">
        <v>10</v>
      </c>
      <c r="C18" s="390" t="s">
        <v>225</v>
      </c>
      <c r="D18" s="390"/>
      <c r="E18" s="390"/>
      <c r="F18" s="390"/>
      <c r="G18" s="190">
        <f>G16-G17</f>
        <v>0</v>
      </c>
    </row>
    <row r="19" spans="2:7" ht="15" customHeight="1" x14ac:dyDescent="0.25">
      <c r="B19" s="191">
        <v>11</v>
      </c>
      <c r="C19" s="391" t="s">
        <v>226</v>
      </c>
      <c r="D19" s="390"/>
      <c r="E19" s="390"/>
      <c r="F19" s="390"/>
      <c r="G19" s="188">
        <v>0</v>
      </c>
    </row>
    <row r="20" spans="2:7" ht="15" customHeight="1" x14ac:dyDescent="0.25">
      <c r="B20" s="191">
        <v>12</v>
      </c>
      <c r="C20" s="391" t="s">
        <v>227</v>
      </c>
      <c r="D20" s="390"/>
      <c r="E20" s="390"/>
      <c r="F20" s="390"/>
      <c r="G20" s="188">
        <v>0</v>
      </c>
    </row>
    <row r="21" spans="2:7" s="189" customFormat="1" ht="15" customHeight="1" x14ac:dyDescent="0.25">
      <c r="B21" s="192">
        <v>13</v>
      </c>
      <c r="C21" s="390" t="s">
        <v>228</v>
      </c>
      <c r="D21" s="390"/>
      <c r="E21" s="390"/>
      <c r="F21" s="390"/>
      <c r="G21" s="190">
        <f>G19-G20</f>
        <v>0</v>
      </c>
    </row>
    <row r="22" spans="2:7" s="189" customFormat="1" ht="15" customHeight="1" x14ac:dyDescent="0.25">
      <c r="B22" s="192">
        <v>14</v>
      </c>
      <c r="C22" s="390" t="s">
        <v>229</v>
      </c>
      <c r="D22" s="390"/>
      <c r="E22" s="390"/>
      <c r="F22" s="390"/>
      <c r="G22" s="190">
        <f>G18+G21</f>
        <v>0</v>
      </c>
    </row>
    <row r="23" spans="2:7" ht="15" customHeight="1" x14ac:dyDescent="0.25">
      <c r="B23" s="191">
        <v>15</v>
      </c>
      <c r="C23" s="390" t="s">
        <v>230</v>
      </c>
      <c r="D23" s="390"/>
      <c r="E23" s="390"/>
      <c r="F23" s="390"/>
      <c r="G23" s="190">
        <f>G15+G22</f>
        <v>63926263</v>
      </c>
    </row>
    <row r="24" spans="2:7" ht="15" customHeight="1" x14ac:dyDescent="0.25">
      <c r="B24" s="191">
        <v>16</v>
      </c>
      <c r="C24" s="390" t="s">
        <v>231</v>
      </c>
      <c r="D24" s="390"/>
      <c r="E24" s="390"/>
      <c r="F24" s="390"/>
      <c r="G24" s="190">
        <v>0</v>
      </c>
    </row>
    <row r="25" spans="2:7" ht="15" customHeight="1" x14ac:dyDescent="0.25">
      <c r="B25" s="191">
        <v>17</v>
      </c>
      <c r="C25" s="391" t="s">
        <v>232</v>
      </c>
      <c r="D25" s="391"/>
      <c r="E25" s="391"/>
      <c r="F25" s="391"/>
      <c r="G25" s="188">
        <f>G15-G24</f>
        <v>63926263</v>
      </c>
    </row>
    <row r="26" spans="2:7" ht="15" customHeight="1" x14ac:dyDescent="0.25">
      <c r="B26" s="191">
        <v>18</v>
      </c>
      <c r="C26" s="391" t="s">
        <v>233</v>
      </c>
      <c r="D26" s="391"/>
      <c r="E26" s="391"/>
      <c r="F26" s="391"/>
      <c r="G26" s="188">
        <f>G22*0.1</f>
        <v>0</v>
      </c>
    </row>
    <row r="27" spans="2:7" ht="15" customHeight="1" x14ac:dyDescent="0.25">
      <c r="B27" s="191">
        <v>19</v>
      </c>
      <c r="C27" s="390" t="s">
        <v>234</v>
      </c>
      <c r="D27" s="390"/>
      <c r="E27" s="390"/>
      <c r="F27" s="390"/>
      <c r="G27" s="190">
        <f>G22-G26</f>
        <v>0</v>
      </c>
    </row>
    <row r="31" spans="2:7" x14ac:dyDescent="0.25">
      <c r="B31" s="393"/>
      <c r="C31" s="393"/>
      <c r="D31" s="393"/>
      <c r="E31" s="393"/>
      <c r="F31" s="393"/>
      <c r="G31" s="393"/>
    </row>
  </sheetData>
  <sheetProtection selectLockedCells="1" selectUnlockedCells="1"/>
  <mergeCells count="25">
    <mergeCell ref="C16:F16"/>
    <mergeCell ref="C17:F17"/>
    <mergeCell ref="C18:F18"/>
    <mergeCell ref="C19:F19"/>
    <mergeCell ref="C20:F20"/>
    <mergeCell ref="B31:G31"/>
    <mergeCell ref="C27:F27"/>
    <mergeCell ref="C21:F21"/>
    <mergeCell ref="C22:F22"/>
    <mergeCell ref="C23:F23"/>
    <mergeCell ref="C24:F24"/>
    <mergeCell ref="C25:F25"/>
    <mergeCell ref="C26:F26"/>
    <mergeCell ref="C15:F15"/>
    <mergeCell ref="B3:G3"/>
    <mergeCell ref="B4:G4"/>
    <mergeCell ref="B7:B8"/>
    <mergeCell ref="C7:F8"/>
    <mergeCell ref="G7:G8"/>
    <mergeCell ref="C9:F9"/>
    <mergeCell ref="C10:F10"/>
    <mergeCell ref="C11:F11"/>
    <mergeCell ref="C12:F12"/>
    <mergeCell ref="C13:F13"/>
    <mergeCell ref="C14:F14"/>
  </mergeCells>
  <pageMargins left="0.25" right="0.25" top="0.75" bottom="0.75" header="0.3" footer="0.3"/>
  <pageSetup paperSize="8" firstPageNumber="0" orientation="landscape" horizontalDpi="300" verticalDpi="300" r:id="rId1"/>
  <headerFooter>
    <oddHeader xml:space="preserve">&amp;C.../2025 (V....) számú határozat
a Marcali Kistérségi Többcélú Társulás
2024. évi költségvetésének teljesítéséről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H166"/>
  <sheetViews>
    <sheetView view="pageLayout" topLeftCell="A69" zoomScaleNormal="100" zoomScaleSheetLayoutView="80" workbookViewId="0">
      <selection activeCell="A61" sqref="A61"/>
    </sheetView>
  </sheetViews>
  <sheetFormatPr defaultRowHeight="14.4" x14ac:dyDescent="0.3"/>
  <cols>
    <col min="2" max="2" width="70.109375" customWidth="1"/>
    <col min="3" max="3" width="11.6640625" customWidth="1"/>
    <col min="4" max="4" width="12.5546875" customWidth="1"/>
    <col min="5" max="5" width="11.33203125" customWidth="1"/>
    <col min="6" max="6" width="16.109375" customWidth="1"/>
    <col min="7" max="7" width="11.33203125" customWidth="1"/>
    <col min="8" max="8" width="13.5546875" customWidth="1"/>
  </cols>
  <sheetData>
    <row r="1" spans="1:8" x14ac:dyDescent="0.3">
      <c r="B1" s="281"/>
      <c r="C1" s="281" t="s">
        <v>617</v>
      </c>
    </row>
    <row r="2" spans="1:8" x14ac:dyDescent="0.3">
      <c r="B2" s="281"/>
      <c r="C2" s="281" t="s">
        <v>564</v>
      </c>
    </row>
    <row r="3" spans="1:8" x14ac:dyDescent="0.3">
      <c r="A3" t="s">
        <v>510</v>
      </c>
      <c r="B3" s="281"/>
      <c r="C3" s="281" t="s">
        <v>618</v>
      </c>
    </row>
    <row r="4" spans="1:8" ht="15" thickBot="1" x14ac:dyDescent="0.35">
      <c r="H4" s="237" t="s">
        <v>509</v>
      </c>
    </row>
    <row r="5" spans="1:8" ht="15" customHeight="1" x14ac:dyDescent="0.3">
      <c r="A5" s="394"/>
      <c r="B5" s="395"/>
      <c r="C5" s="395"/>
      <c r="D5" s="395"/>
      <c r="E5" s="396" t="s">
        <v>479</v>
      </c>
      <c r="F5" s="396" t="s">
        <v>480</v>
      </c>
      <c r="G5" s="396" t="s">
        <v>481</v>
      </c>
      <c r="H5" s="399" t="s">
        <v>238</v>
      </c>
    </row>
    <row r="6" spans="1:8" ht="25.5" customHeight="1" x14ac:dyDescent="0.3">
      <c r="A6" s="196" t="s">
        <v>235</v>
      </c>
      <c r="B6" s="197" t="s">
        <v>210</v>
      </c>
      <c r="C6" s="406" t="s">
        <v>236</v>
      </c>
      <c r="D6" s="406" t="s">
        <v>237</v>
      </c>
      <c r="E6" s="397"/>
      <c r="F6" s="397"/>
      <c r="G6" s="397"/>
      <c r="H6" s="400"/>
    </row>
    <row r="7" spans="1:8" x14ac:dyDescent="0.3">
      <c r="A7" s="402" t="s">
        <v>482</v>
      </c>
      <c r="B7" s="403"/>
      <c r="C7" s="407"/>
      <c r="D7" s="407"/>
      <c r="E7" s="397"/>
      <c r="F7" s="397"/>
      <c r="G7" s="397"/>
      <c r="H7" s="400"/>
    </row>
    <row r="8" spans="1:8" ht="25.5" customHeight="1" thickBot="1" x14ac:dyDescent="0.35">
      <c r="A8" s="404"/>
      <c r="B8" s="405"/>
      <c r="C8" s="408"/>
      <c r="D8" s="408"/>
      <c r="E8" s="398"/>
      <c r="F8" s="398"/>
      <c r="G8" s="398"/>
      <c r="H8" s="401"/>
    </row>
    <row r="9" spans="1:8" ht="21" customHeight="1" x14ac:dyDescent="0.3">
      <c r="A9" s="199" t="s">
        <v>240</v>
      </c>
      <c r="B9" s="200" t="s">
        <v>241</v>
      </c>
      <c r="C9" s="201">
        <v>0</v>
      </c>
      <c r="D9" s="201">
        <v>0</v>
      </c>
      <c r="E9" s="202"/>
      <c r="F9" s="202"/>
      <c r="G9" s="202"/>
      <c r="H9" s="203">
        <f t="shared" ref="H9:H72" si="0">E9+F9+G9</f>
        <v>0</v>
      </c>
    </row>
    <row r="10" spans="1:8" ht="21" customHeight="1" x14ac:dyDescent="0.3">
      <c r="A10" s="204" t="s">
        <v>242</v>
      </c>
      <c r="B10" s="205" t="s">
        <v>243</v>
      </c>
      <c r="C10" s="206">
        <v>0</v>
      </c>
      <c r="D10" s="206">
        <v>0</v>
      </c>
      <c r="E10" s="207"/>
      <c r="F10" s="208">
        <v>0</v>
      </c>
      <c r="G10" s="207"/>
      <c r="H10" s="209">
        <f t="shared" si="0"/>
        <v>0</v>
      </c>
    </row>
    <row r="11" spans="1:8" ht="21" customHeight="1" x14ac:dyDescent="0.3">
      <c r="A11" s="204" t="s">
        <v>244</v>
      </c>
      <c r="B11" s="205" t="s">
        <v>245</v>
      </c>
      <c r="C11" s="206">
        <v>0</v>
      </c>
      <c r="D11" s="206">
        <v>0</v>
      </c>
      <c r="E11" s="207"/>
      <c r="F11" s="207"/>
      <c r="G11" s="207"/>
      <c r="H11" s="209">
        <f t="shared" si="0"/>
        <v>0</v>
      </c>
    </row>
    <row r="12" spans="1:8" ht="21" customHeight="1" x14ac:dyDescent="0.3">
      <c r="A12" s="210" t="s">
        <v>246</v>
      </c>
      <c r="B12" s="211" t="s">
        <v>247</v>
      </c>
      <c r="C12" s="212">
        <f>SUM(C9:C11)</f>
        <v>0</v>
      </c>
      <c r="D12" s="212">
        <f>SUM(D9:D11)</f>
        <v>0</v>
      </c>
      <c r="E12" s="212">
        <f>SUM(E9:E11)</f>
        <v>0</v>
      </c>
      <c r="F12" s="212">
        <f>SUM(F9:F11)</f>
        <v>0</v>
      </c>
      <c r="G12" s="212">
        <f>SUM(G9:G11)</f>
        <v>0</v>
      </c>
      <c r="H12" s="209">
        <f t="shared" si="0"/>
        <v>0</v>
      </c>
    </row>
    <row r="13" spans="1:8" ht="21" customHeight="1" x14ac:dyDescent="0.3">
      <c r="A13" s="204" t="s">
        <v>248</v>
      </c>
      <c r="B13" s="205" t="s">
        <v>249</v>
      </c>
      <c r="C13" s="206">
        <v>64551</v>
      </c>
      <c r="D13" s="206">
        <v>62558</v>
      </c>
      <c r="E13" s="213">
        <v>0</v>
      </c>
      <c r="F13" s="213">
        <f>D13-G13</f>
        <v>61686</v>
      </c>
      <c r="G13" s="213">
        <v>872</v>
      </c>
      <c r="H13" s="209">
        <f t="shared" si="0"/>
        <v>62558</v>
      </c>
    </row>
    <row r="14" spans="1:8" ht="21" customHeight="1" x14ac:dyDescent="0.3">
      <c r="A14" s="204" t="s">
        <v>250</v>
      </c>
      <c r="B14" s="205" t="s">
        <v>251</v>
      </c>
      <c r="C14" s="206">
        <v>951</v>
      </c>
      <c r="D14" s="206">
        <v>0</v>
      </c>
      <c r="E14" s="213">
        <v>0</v>
      </c>
      <c r="F14" s="213">
        <v>0</v>
      </c>
      <c r="G14" s="213">
        <v>0</v>
      </c>
      <c r="H14" s="209">
        <f t="shared" si="0"/>
        <v>0</v>
      </c>
    </row>
    <row r="15" spans="1:8" ht="21" customHeight="1" x14ac:dyDescent="0.3">
      <c r="A15" s="204" t="s">
        <v>252</v>
      </c>
      <c r="B15" s="205" t="s">
        <v>253</v>
      </c>
      <c r="C15" s="206">
        <v>0</v>
      </c>
      <c r="D15" s="206">
        <v>0</v>
      </c>
      <c r="E15" s="208"/>
      <c r="F15" s="208"/>
      <c r="G15" s="208"/>
      <c r="H15" s="209">
        <f t="shared" si="0"/>
        <v>0</v>
      </c>
    </row>
    <row r="16" spans="1:8" ht="21" customHeight="1" x14ac:dyDescent="0.3">
      <c r="A16" s="204" t="s">
        <v>254</v>
      </c>
      <c r="B16" s="205" t="s">
        <v>255</v>
      </c>
      <c r="C16" s="206">
        <v>2958</v>
      </c>
      <c r="D16" s="206">
        <v>2958</v>
      </c>
      <c r="E16" s="208">
        <v>0</v>
      </c>
      <c r="F16" s="208">
        <v>0</v>
      </c>
      <c r="G16" s="208">
        <v>2958</v>
      </c>
      <c r="H16" s="209">
        <f t="shared" si="0"/>
        <v>2958</v>
      </c>
    </row>
    <row r="17" spans="1:8" ht="21" customHeight="1" x14ac:dyDescent="0.3">
      <c r="A17" s="204" t="s">
        <v>256</v>
      </c>
      <c r="B17" s="205" t="s">
        <v>257</v>
      </c>
      <c r="C17" s="206">
        <v>0</v>
      </c>
      <c r="D17" s="206">
        <v>0</v>
      </c>
      <c r="E17" s="208">
        <v>0</v>
      </c>
      <c r="F17" s="208">
        <v>0</v>
      </c>
      <c r="G17" s="208">
        <v>0</v>
      </c>
      <c r="H17" s="209">
        <f t="shared" si="0"/>
        <v>0</v>
      </c>
    </row>
    <row r="18" spans="1:8" ht="21" customHeight="1" x14ac:dyDescent="0.3">
      <c r="A18" s="210" t="s">
        <v>258</v>
      </c>
      <c r="B18" s="211" t="s">
        <v>259</v>
      </c>
      <c r="C18" s="216">
        <f>C13+C14+C15+C16+C17</f>
        <v>68460</v>
      </c>
      <c r="D18" s="216">
        <f>D13+D14+D15+D16+D17</f>
        <v>65516</v>
      </c>
      <c r="E18" s="216">
        <f>E13+E14+E15+E16+E17</f>
        <v>0</v>
      </c>
      <c r="F18" s="216">
        <f>F13+F14+F15+F16+F17</f>
        <v>61686</v>
      </c>
      <c r="G18" s="216">
        <f>G13+G14+G15+G16+G17</f>
        <v>3830</v>
      </c>
      <c r="H18" s="217">
        <f t="shared" si="0"/>
        <v>65516</v>
      </c>
    </row>
    <row r="19" spans="1:8" ht="21" customHeight="1" x14ac:dyDescent="0.3">
      <c r="A19" s="204" t="s">
        <v>260</v>
      </c>
      <c r="B19" s="205" t="s">
        <v>261</v>
      </c>
      <c r="C19" s="206">
        <v>4900</v>
      </c>
      <c r="D19" s="206">
        <v>4900</v>
      </c>
      <c r="E19" s="208">
        <v>4900</v>
      </c>
      <c r="F19" s="208"/>
      <c r="G19" s="208"/>
      <c r="H19" s="209">
        <f t="shared" si="0"/>
        <v>4900</v>
      </c>
    </row>
    <row r="20" spans="1:8" ht="21" customHeight="1" x14ac:dyDescent="0.3">
      <c r="A20" s="204" t="s">
        <v>262</v>
      </c>
      <c r="B20" s="205" t="s">
        <v>263</v>
      </c>
      <c r="C20" s="206">
        <v>0</v>
      </c>
      <c r="D20" s="206">
        <v>0</v>
      </c>
      <c r="E20" s="208"/>
      <c r="F20" s="208"/>
      <c r="G20" s="208"/>
      <c r="H20" s="209">
        <f t="shared" si="0"/>
        <v>0</v>
      </c>
    </row>
    <row r="21" spans="1:8" ht="21" customHeight="1" x14ac:dyDescent="0.3">
      <c r="A21" s="204" t="s">
        <v>264</v>
      </c>
      <c r="B21" s="205" t="s">
        <v>265</v>
      </c>
      <c r="C21" s="206">
        <v>0</v>
      </c>
      <c r="D21" s="206">
        <v>0</v>
      </c>
      <c r="E21" s="208"/>
      <c r="F21" s="208"/>
      <c r="G21" s="208"/>
      <c r="H21" s="209">
        <f t="shared" si="0"/>
        <v>0</v>
      </c>
    </row>
    <row r="22" spans="1:8" ht="21" customHeight="1" x14ac:dyDescent="0.3">
      <c r="A22" s="204" t="s">
        <v>266</v>
      </c>
      <c r="B22" s="205" t="s">
        <v>267</v>
      </c>
      <c r="C22" s="206">
        <v>0</v>
      </c>
      <c r="D22" s="206">
        <v>0</v>
      </c>
      <c r="E22" s="208"/>
      <c r="F22" s="208"/>
      <c r="G22" s="208"/>
      <c r="H22" s="209">
        <f t="shared" si="0"/>
        <v>0</v>
      </c>
    </row>
    <row r="23" spans="1:8" ht="21" customHeight="1" x14ac:dyDescent="0.3">
      <c r="A23" s="204" t="s">
        <v>268</v>
      </c>
      <c r="B23" s="205" t="s">
        <v>269</v>
      </c>
      <c r="C23" s="206">
        <v>0</v>
      </c>
      <c r="D23" s="206">
        <v>0</v>
      </c>
      <c r="E23" s="208"/>
      <c r="F23" s="208"/>
      <c r="G23" s="208"/>
      <c r="H23" s="209">
        <f t="shared" si="0"/>
        <v>0</v>
      </c>
    </row>
    <row r="24" spans="1:8" ht="21" customHeight="1" x14ac:dyDescent="0.3">
      <c r="A24" s="204" t="s">
        <v>270</v>
      </c>
      <c r="B24" s="205" t="s">
        <v>271</v>
      </c>
      <c r="C24" s="206">
        <v>0</v>
      </c>
      <c r="D24" s="206">
        <v>0</v>
      </c>
      <c r="E24" s="208"/>
      <c r="F24" s="208"/>
      <c r="G24" s="208"/>
      <c r="H24" s="209">
        <f t="shared" si="0"/>
        <v>0</v>
      </c>
    </row>
    <row r="25" spans="1:8" ht="21" customHeight="1" x14ac:dyDescent="0.3">
      <c r="A25" s="204" t="s">
        <v>272</v>
      </c>
      <c r="B25" s="205" t="s">
        <v>273</v>
      </c>
      <c r="C25" s="206">
        <v>0</v>
      </c>
      <c r="D25" s="206">
        <v>0</v>
      </c>
      <c r="E25" s="208"/>
      <c r="F25" s="208"/>
      <c r="G25" s="208"/>
      <c r="H25" s="209">
        <f t="shared" si="0"/>
        <v>0</v>
      </c>
    </row>
    <row r="26" spans="1:8" ht="21" customHeight="1" x14ac:dyDescent="0.3">
      <c r="A26" s="210" t="s">
        <v>274</v>
      </c>
      <c r="B26" s="211" t="s">
        <v>275</v>
      </c>
      <c r="C26" s="212">
        <f>C19+C22+C25</f>
        <v>4900</v>
      </c>
      <c r="D26" s="212">
        <f>D19+D22+D25</f>
        <v>4900</v>
      </c>
      <c r="E26" s="208">
        <f>E19+E22+E25</f>
        <v>4900</v>
      </c>
      <c r="F26" s="208">
        <f>F19+F22+F25</f>
        <v>0</v>
      </c>
      <c r="G26" s="208">
        <f>G19+G22+G25</f>
        <v>0</v>
      </c>
      <c r="H26" s="209">
        <f t="shared" si="0"/>
        <v>4900</v>
      </c>
    </row>
    <row r="27" spans="1:8" ht="21" customHeight="1" x14ac:dyDescent="0.3">
      <c r="A27" s="204" t="s">
        <v>276</v>
      </c>
      <c r="B27" s="205" t="s">
        <v>277</v>
      </c>
      <c r="C27" s="206">
        <v>0</v>
      </c>
      <c r="D27" s="206">
        <v>0</v>
      </c>
      <c r="E27" s="208"/>
      <c r="F27" s="208"/>
      <c r="G27" s="208"/>
      <c r="H27" s="209">
        <f t="shared" si="0"/>
        <v>0</v>
      </c>
    </row>
    <row r="28" spans="1:8" ht="21" customHeight="1" x14ac:dyDescent="0.3">
      <c r="A28" s="204" t="s">
        <v>278</v>
      </c>
      <c r="B28" s="205" t="s">
        <v>279</v>
      </c>
      <c r="C28" s="206">
        <v>0</v>
      </c>
      <c r="D28" s="206">
        <v>0</v>
      </c>
      <c r="E28" s="208"/>
      <c r="F28" s="208"/>
      <c r="G28" s="208"/>
      <c r="H28" s="209">
        <f t="shared" si="0"/>
        <v>0</v>
      </c>
    </row>
    <row r="29" spans="1:8" ht="33" customHeight="1" x14ac:dyDescent="0.3">
      <c r="A29" s="210" t="s">
        <v>280</v>
      </c>
      <c r="B29" s="211" t="s">
        <v>281</v>
      </c>
      <c r="C29" s="212">
        <v>0</v>
      </c>
      <c r="D29" s="212">
        <v>0</v>
      </c>
      <c r="E29" s="208"/>
      <c r="F29" s="208"/>
      <c r="G29" s="208"/>
      <c r="H29" s="209">
        <f t="shared" si="0"/>
        <v>0</v>
      </c>
    </row>
    <row r="30" spans="1:8" ht="30" customHeight="1" x14ac:dyDescent="0.3">
      <c r="A30" s="210" t="s">
        <v>282</v>
      </c>
      <c r="B30" s="211" t="s">
        <v>283</v>
      </c>
      <c r="C30" s="216">
        <f>C12+C18+C26+C29</f>
        <v>73360</v>
      </c>
      <c r="D30" s="216">
        <f>D12+D18+D26+D29</f>
        <v>70416</v>
      </c>
      <c r="E30" s="216">
        <f>E12+E18+E26+E29</f>
        <v>4900</v>
      </c>
      <c r="F30" s="216">
        <f>F12+F18+F26+F29</f>
        <v>61686</v>
      </c>
      <c r="G30" s="216">
        <f>G12+G18+G26+G29</f>
        <v>3830</v>
      </c>
      <c r="H30" s="217">
        <f t="shared" si="0"/>
        <v>70416</v>
      </c>
    </row>
    <row r="31" spans="1:8" ht="21" customHeight="1" x14ac:dyDescent="0.3">
      <c r="A31" s="204" t="s">
        <v>284</v>
      </c>
      <c r="B31" s="205" t="s">
        <v>285</v>
      </c>
      <c r="C31" s="206">
        <v>0</v>
      </c>
      <c r="D31" s="206">
        <v>0</v>
      </c>
      <c r="E31" s="208"/>
      <c r="F31" s="208"/>
      <c r="G31" s="208"/>
      <c r="H31" s="209">
        <f t="shared" si="0"/>
        <v>0</v>
      </c>
    </row>
    <row r="32" spans="1:8" ht="21" customHeight="1" x14ac:dyDescent="0.3">
      <c r="A32" s="204" t="s">
        <v>286</v>
      </c>
      <c r="B32" s="205" t="s">
        <v>287</v>
      </c>
      <c r="C32" s="206">
        <v>0</v>
      </c>
      <c r="D32" s="206">
        <v>0</v>
      </c>
      <c r="E32" s="208"/>
      <c r="F32" s="208"/>
      <c r="G32" s="208"/>
      <c r="H32" s="209">
        <f t="shared" si="0"/>
        <v>0</v>
      </c>
    </row>
    <row r="33" spans="1:8" ht="21" customHeight="1" x14ac:dyDescent="0.3">
      <c r="A33" s="204" t="s">
        <v>288</v>
      </c>
      <c r="B33" s="205" t="s">
        <v>289</v>
      </c>
      <c r="C33" s="206">
        <v>0</v>
      </c>
      <c r="D33" s="206">
        <v>0</v>
      </c>
      <c r="E33" s="208"/>
      <c r="F33" s="208"/>
      <c r="G33" s="208"/>
      <c r="H33" s="209">
        <f t="shared" si="0"/>
        <v>0</v>
      </c>
    </row>
    <row r="34" spans="1:8" ht="21" customHeight="1" x14ac:dyDescent="0.3">
      <c r="A34" s="204" t="s">
        <v>290</v>
      </c>
      <c r="B34" s="205" t="s">
        <v>291</v>
      </c>
      <c r="C34" s="206">
        <v>0</v>
      </c>
      <c r="D34" s="206">
        <v>0</v>
      </c>
      <c r="E34" s="208"/>
      <c r="F34" s="208"/>
      <c r="G34" s="208"/>
      <c r="H34" s="209">
        <f t="shared" si="0"/>
        <v>0</v>
      </c>
    </row>
    <row r="35" spans="1:8" ht="21" customHeight="1" x14ac:dyDescent="0.3">
      <c r="A35" s="204" t="s">
        <v>292</v>
      </c>
      <c r="B35" s="205" t="s">
        <v>293</v>
      </c>
      <c r="C35" s="206">
        <v>0</v>
      </c>
      <c r="D35" s="206">
        <v>0</v>
      </c>
      <c r="E35" s="208"/>
      <c r="F35" s="208"/>
      <c r="G35" s="208"/>
      <c r="H35" s="209">
        <f t="shared" si="0"/>
        <v>0</v>
      </c>
    </row>
    <row r="36" spans="1:8" ht="21" customHeight="1" x14ac:dyDescent="0.3">
      <c r="A36" s="210" t="s">
        <v>294</v>
      </c>
      <c r="B36" s="211" t="s">
        <v>295</v>
      </c>
      <c r="C36" s="212">
        <v>0</v>
      </c>
      <c r="D36" s="212">
        <v>0</v>
      </c>
      <c r="E36" s="208"/>
      <c r="F36" s="208"/>
      <c r="G36" s="208"/>
      <c r="H36" s="209">
        <f t="shared" si="0"/>
        <v>0</v>
      </c>
    </row>
    <row r="37" spans="1:8" ht="21" customHeight="1" x14ac:dyDescent="0.3">
      <c r="A37" s="204" t="s">
        <v>296</v>
      </c>
      <c r="B37" s="205" t="s">
        <v>297</v>
      </c>
      <c r="C37" s="206">
        <v>0</v>
      </c>
      <c r="D37" s="206">
        <v>0</v>
      </c>
      <c r="E37" s="208"/>
      <c r="F37" s="208"/>
      <c r="G37" s="208"/>
      <c r="H37" s="209">
        <f t="shared" si="0"/>
        <v>0</v>
      </c>
    </row>
    <row r="38" spans="1:8" ht="21" customHeight="1" x14ac:dyDescent="0.3">
      <c r="A38" s="204" t="s">
        <v>298</v>
      </c>
      <c r="B38" s="205" t="s">
        <v>299</v>
      </c>
      <c r="C38" s="206">
        <v>0</v>
      </c>
      <c r="D38" s="206">
        <v>0</v>
      </c>
      <c r="E38" s="208"/>
      <c r="F38" s="208"/>
      <c r="G38" s="208"/>
      <c r="H38" s="209">
        <f t="shared" si="0"/>
        <v>0</v>
      </c>
    </row>
    <row r="39" spans="1:8" ht="21" customHeight="1" x14ac:dyDescent="0.3">
      <c r="A39" s="204" t="s">
        <v>300</v>
      </c>
      <c r="B39" s="205" t="s">
        <v>301</v>
      </c>
      <c r="C39" s="206">
        <v>0</v>
      </c>
      <c r="D39" s="206">
        <v>0</v>
      </c>
      <c r="E39" s="208"/>
      <c r="F39" s="208"/>
      <c r="G39" s="208"/>
      <c r="H39" s="209">
        <f t="shared" si="0"/>
        <v>0</v>
      </c>
    </row>
    <row r="40" spans="1:8" ht="21" customHeight="1" x14ac:dyDescent="0.3">
      <c r="A40" s="204" t="s">
        <v>302</v>
      </c>
      <c r="B40" s="205" t="s">
        <v>303</v>
      </c>
      <c r="C40" s="206">
        <v>0</v>
      </c>
      <c r="D40" s="206">
        <v>0</v>
      </c>
      <c r="E40" s="208"/>
      <c r="F40" s="208"/>
      <c r="G40" s="208"/>
      <c r="H40" s="209">
        <f t="shared" si="0"/>
        <v>0</v>
      </c>
    </row>
    <row r="41" spans="1:8" ht="21" customHeight="1" x14ac:dyDescent="0.3">
      <c r="A41" s="204" t="s">
        <v>304</v>
      </c>
      <c r="B41" s="205" t="s">
        <v>305</v>
      </c>
      <c r="C41" s="206">
        <v>0</v>
      </c>
      <c r="D41" s="206">
        <v>0</v>
      </c>
      <c r="E41" s="208"/>
      <c r="F41" s="208"/>
      <c r="G41" s="208"/>
      <c r="H41" s="209">
        <f t="shared" si="0"/>
        <v>0</v>
      </c>
    </row>
    <row r="42" spans="1:8" ht="21" customHeight="1" x14ac:dyDescent="0.3">
      <c r="A42" s="204" t="s">
        <v>306</v>
      </c>
      <c r="B42" s="205" t="s">
        <v>307</v>
      </c>
      <c r="C42" s="206">
        <v>0</v>
      </c>
      <c r="D42" s="206">
        <v>0</v>
      </c>
      <c r="E42" s="208"/>
      <c r="F42" s="208"/>
      <c r="G42" s="208"/>
      <c r="H42" s="209">
        <f t="shared" si="0"/>
        <v>0</v>
      </c>
    </row>
    <row r="43" spans="1:8" ht="21" customHeight="1" x14ac:dyDescent="0.3">
      <c r="A43" s="204" t="s">
        <v>308</v>
      </c>
      <c r="B43" s="205" t="s">
        <v>309</v>
      </c>
      <c r="C43" s="206">
        <v>0</v>
      </c>
      <c r="D43" s="206">
        <v>0</v>
      </c>
      <c r="E43" s="208"/>
      <c r="F43" s="208"/>
      <c r="G43" s="208"/>
      <c r="H43" s="209">
        <f t="shared" si="0"/>
        <v>0</v>
      </c>
    </row>
    <row r="44" spans="1:8" ht="21" customHeight="1" x14ac:dyDescent="0.3">
      <c r="A44" s="210" t="s">
        <v>310</v>
      </c>
      <c r="B44" s="211" t="s">
        <v>311</v>
      </c>
      <c r="C44" s="212">
        <v>0</v>
      </c>
      <c r="D44" s="212">
        <v>0</v>
      </c>
      <c r="E44" s="208"/>
      <c r="F44" s="208"/>
      <c r="G44" s="208"/>
      <c r="H44" s="209">
        <f t="shared" si="0"/>
        <v>0</v>
      </c>
    </row>
    <row r="45" spans="1:8" ht="27.75" customHeight="1" x14ac:dyDescent="0.3">
      <c r="A45" s="210" t="s">
        <v>312</v>
      </c>
      <c r="B45" s="211" t="s">
        <v>313</v>
      </c>
      <c r="C45" s="212">
        <v>0</v>
      </c>
      <c r="D45" s="212">
        <v>0</v>
      </c>
      <c r="E45" s="208"/>
      <c r="F45" s="208"/>
      <c r="G45" s="208"/>
      <c r="H45" s="209">
        <f t="shared" si="0"/>
        <v>0</v>
      </c>
    </row>
    <row r="46" spans="1:8" ht="21" customHeight="1" x14ac:dyDescent="0.3">
      <c r="A46" s="204" t="s">
        <v>314</v>
      </c>
      <c r="B46" s="205" t="s">
        <v>315</v>
      </c>
      <c r="C46" s="206">
        <v>64000</v>
      </c>
      <c r="D46" s="206">
        <v>64000</v>
      </c>
      <c r="E46" s="208">
        <v>64000</v>
      </c>
      <c r="F46" s="208"/>
      <c r="G46" s="208"/>
      <c r="H46" s="209">
        <f t="shared" si="0"/>
        <v>64000</v>
      </c>
    </row>
    <row r="47" spans="1:8" ht="21" customHeight="1" x14ac:dyDescent="0.3">
      <c r="A47" s="204" t="s">
        <v>316</v>
      </c>
      <c r="B47" s="205" t="s">
        <v>317</v>
      </c>
      <c r="C47" s="206">
        <v>0</v>
      </c>
      <c r="D47" s="206">
        <v>0</v>
      </c>
      <c r="E47" s="208"/>
      <c r="F47" s="208"/>
      <c r="G47" s="208"/>
      <c r="H47" s="209">
        <f t="shared" si="0"/>
        <v>0</v>
      </c>
    </row>
    <row r="48" spans="1:8" ht="21" customHeight="1" x14ac:dyDescent="0.3">
      <c r="A48" s="204" t="s">
        <v>318</v>
      </c>
      <c r="B48" s="205" t="s">
        <v>319</v>
      </c>
      <c r="C48" s="206">
        <v>106934</v>
      </c>
      <c r="D48" s="206">
        <v>65575</v>
      </c>
      <c r="E48" s="208">
        <v>65575</v>
      </c>
      <c r="F48" s="208">
        <v>0</v>
      </c>
      <c r="G48" s="208">
        <v>0</v>
      </c>
      <c r="H48" s="209">
        <f t="shared" si="0"/>
        <v>65575</v>
      </c>
    </row>
    <row r="49" spans="1:8" ht="21" customHeight="1" x14ac:dyDescent="0.3">
      <c r="A49" s="204" t="s">
        <v>320</v>
      </c>
      <c r="B49" s="205" t="s">
        <v>321</v>
      </c>
      <c r="C49" s="206">
        <v>0</v>
      </c>
      <c r="D49" s="206">
        <v>0</v>
      </c>
      <c r="E49" s="208"/>
      <c r="F49" s="208"/>
      <c r="G49" s="208"/>
      <c r="H49" s="209">
        <f t="shared" si="0"/>
        <v>0</v>
      </c>
    </row>
    <row r="50" spans="1:8" ht="21" customHeight="1" x14ac:dyDescent="0.3">
      <c r="A50" s="204" t="s">
        <v>322</v>
      </c>
      <c r="B50" s="205" t="s">
        <v>323</v>
      </c>
      <c r="C50" s="206">
        <v>0</v>
      </c>
      <c r="D50" s="206">
        <v>0</v>
      </c>
      <c r="E50" s="208"/>
      <c r="F50" s="208"/>
      <c r="G50" s="208"/>
      <c r="H50" s="209">
        <f t="shared" si="0"/>
        <v>0</v>
      </c>
    </row>
    <row r="51" spans="1:8" ht="21" customHeight="1" x14ac:dyDescent="0.3">
      <c r="A51" s="210" t="s">
        <v>324</v>
      </c>
      <c r="B51" s="211" t="s">
        <v>325</v>
      </c>
      <c r="C51" s="212">
        <f>C46+C47+C48+C49+C50</f>
        <v>170934</v>
      </c>
      <c r="D51" s="212">
        <f>D46+D47+D48+D49+D50</f>
        <v>129575</v>
      </c>
      <c r="E51" s="208">
        <f>E46+E47+E48+E49+E50</f>
        <v>129575</v>
      </c>
      <c r="F51" s="208">
        <f>F46+F47+F48+F49+F50</f>
        <v>0</v>
      </c>
      <c r="G51" s="208">
        <f>G46+G47+G48+G49+G50</f>
        <v>0</v>
      </c>
      <c r="H51" s="209">
        <f t="shared" si="0"/>
        <v>129575</v>
      </c>
    </row>
    <row r="52" spans="1:8" ht="34.5" customHeight="1" x14ac:dyDescent="0.3">
      <c r="A52" s="204" t="s">
        <v>326</v>
      </c>
      <c r="B52" s="205" t="s">
        <v>327</v>
      </c>
      <c r="C52" s="206">
        <v>13193</v>
      </c>
      <c r="D52" s="206">
        <v>6401</v>
      </c>
      <c r="E52" s="208">
        <v>6401</v>
      </c>
      <c r="F52" s="208">
        <v>0</v>
      </c>
      <c r="G52" s="208">
        <v>0</v>
      </c>
      <c r="H52" s="209">
        <f t="shared" si="0"/>
        <v>6401</v>
      </c>
    </row>
    <row r="53" spans="1:8" ht="33.75" customHeight="1" x14ac:dyDescent="0.3">
      <c r="A53" s="204" t="s">
        <v>328</v>
      </c>
      <c r="B53" s="205" t="s">
        <v>329</v>
      </c>
      <c r="C53" s="206">
        <v>0</v>
      </c>
      <c r="D53" s="206">
        <v>0</v>
      </c>
      <c r="E53" s="208"/>
      <c r="F53" s="208"/>
      <c r="G53" s="208"/>
      <c r="H53" s="209">
        <f t="shared" si="0"/>
        <v>0</v>
      </c>
    </row>
    <row r="54" spans="1:8" ht="29.25" customHeight="1" x14ac:dyDescent="0.3">
      <c r="A54" s="204" t="s">
        <v>330</v>
      </c>
      <c r="B54" s="205" t="s">
        <v>331</v>
      </c>
      <c r="C54" s="206">
        <v>0</v>
      </c>
      <c r="D54" s="206">
        <v>0</v>
      </c>
      <c r="E54" s="208"/>
      <c r="F54" s="208"/>
      <c r="G54" s="208"/>
      <c r="H54" s="209">
        <f t="shared" si="0"/>
        <v>0</v>
      </c>
    </row>
    <row r="55" spans="1:8" ht="29.25" customHeight="1" x14ac:dyDescent="0.3">
      <c r="A55" s="204" t="s">
        <v>332</v>
      </c>
      <c r="B55" s="205" t="s">
        <v>333</v>
      </c>
      <c r="C55" s="206">
        <v>0</v>
      </c>
      <c r="D55" s="206">
        <v>0</v>
      </c>
      <c r="E55" s="208"/>
      <c r="F55" s="208"/>
      <c r="G55" s="208"/>
      <c r="H55" s="209">
        <f t="shared" si="0"/>
        <v>0</v>
      </c>
    </row>
    <row r="56" spans="1:8" ht="38.25" customHeight="1" x14ac:dyDescent="0.3">
      <c r="A56" s="204" t="s">
        <v>334</v>
      </c>
      <c r="B56" s="205" t="s">
        <v>335</v>
      </c>
      <c r="C56" s="206">
        <v>0</v>
      </c>
      <c r="D56" s="206">
        <v>0</v>
      </c>
      <c r="E56" s="208"/>
      <c r="F56" s="208"/>
      <c r="G56" s="208"/>
      <c r="H56" s="209">
        <f t="shared" si="0"/>
        <v>0</v>
      </c>
    </row>
    <row r="57" spans="1:8" ht="32.25" customHeight="1" x14ac:dyDescent="0.3">
      <c r="A57" s="204" t="s">
        <v>336</v>
      </c>
      <c r="B57" s="205" t="s">
        <v>337</v>
      </c>
      <c r="C57" s="206">
        <v>0</v>
      </c>
      <c r="D57" s="206">
        <v>0</v>
      </c>
      <c r="E57" s="208">
        <v>0</v>
      </c>
      <c r="F57" s="208">
        <v>0</v>
      </c>
      <c r="G57" s="208">
        <v>0</v>
      </c>
      <c r="H57" s="209">
        <f t="shared" si="0"/>
        <v>0</v>
      </c>
    </row>
    <row r="58" spans="1:8" ht="21" customHeight="1" x14ac:dyDescent="0.3">
      <c r="A58" s="204" t="s">
        <v>338</v>
      </c>
      <c r="B58" s="205" t="s">
        <v>339</v>
      </c>
      <c r="C58" s="206">
        <v>0</v>
      </c>
      <c r="D58" s="206">
        <v>0</v>
      </c>
      <c r="E58" s="208"/>
      <c r="F58" s="208"/>
      <c r="G58" s="208"/>
      <c r="H58" s="209">
        <f t="shared" si="0"/>
        <v>0</v>
      </c>
    </row>
    <row r="59" spans="1:8" ht="27" customHeight="1" x14ac:dyDescent="0.3">
      <c r="A59" s="204" t="s">
        <v>340</v>
      </c>
      <c r="B59" s="205" t="s">
        <v>341</v>
      </c>
      <c r="C59" s="206">
        <v>0</v>
      </c>
      <c r="D59" s="206">
        <v>0</v>
      </c>
      <c r="E59" s="208"/>
      <c r="F59" s="208"/>
      <c r="G59" s="208"/>
      <c r="H59" s="209">
        <f t="shared" si="0"/>
        <v>0</v>
      </c>
    </row>
    <row r="60" spans="1:8" ht="27" customHeight="1" x14ac:dyDescent="0.3">
      <c r="A60" s="204" t="s">
        <v>342</v>
      </c>
      <c r="B60" s="205" t="s">
        <v>343</v>
      </c>
      <c r="C60" s="206">
        <v>0</v>
      </c>
      <c r="D60" s="206">
        <v>0</v>
      </c>
      <c r="E60" s="208"/>
      <c r="F60" s="208"/>
      <c r="G60" s="208"/>
      <c r="H60" s="209">
        <f t="shared" si="0"/>
        <v>0</v>
      </c>
    </row>
    <row r="61" spans="1:8" ht="32.25" customHeight="1" x14ac:dyDescent="0.3">
      <c r="A61" s="204" t="s">
        <v>344</v>
      </c>
      <c r="B61" s="205" t="s">
        <v>345</v>
      </c>
      <c r="C61" s="206">
        <v>0</v>
      </c>
      <c r="D61" s="206">
        <v>0</v>
      </c>
      <c r="E61" s="208"/>
      <c r="F61" s="208"/>
      <c r="G61" s="208"/>
      <c r="H61" s="209">
        <f t="shared" si="0"/>
        <v>0</v>
      </c>
    </row>
    <row r="62" spans="1:8" ht="32.25" customHeight="1" x14ac:dyDescent="0.3">
      <c r="A62" s="204" t="s">
        <v>346</v>
      </c>
      <c r="B62" s="205" t="s">
        <v>347</v>
      </c>
      <c r="C62" s="206">
        <v>0</v>
      </c>
      <c r="D62" s="206">
        <v>0</v>
      </c>
      <c r="E62" s="208"/>
      <c r="F62" s="208"/>
      <c r="G62" s="208"/>
      <c r="H62" s="209">
        <f t="shared" si="0"/>
        <v>0</v>
      </c>
    </row>
    <row r="63" spans="1:8" ht="27.75" customHeight="1" x14ac:dyDescent="0.3">
      <c r="A63" s="204" t="s">
        <v>348</v>
      </c>
      <c r="B63" s="205" t="s">
        <v>349</v>
      </c>
      <c r="C63" s="206">
        <v>0</v>
      </c>
      <c r="D63" s="206">
        <v>0</v>
      </c>
      <c r="E63" s="208"/>
      <c r="F63" s="208"/>
      <c r="G63" s="208"/>
      <c r="H63" s="209">
        <f t="shared" si="0"/>
        <v>0</v>
      </c>
    </row>
    <row r="64" spans="1:8" ht="30" customHeight="1" x14ac:dyDescent="0.3">
      <c r="A64" s="204" t="s">
        <v>350</v>
      </c>
      <c r="B64" s="205" t="s">
        <v>351</v>
      </c>
      <c r="C64" s="206">
        <v>0</v>
      </c>
      <c r="D64" s="206">
        <v>0</v>
      </c>
      <c r="E64" s="208"/>
      <c r="F64" s="208"/>
      <c r="G64" s="208"/>
      <c r="H64" s="209">
        <f t="shared" si="0"/>
        <v>0</v>
      </c>
    </row>
    <row r="65" spans="1:8" ht="38.25" customHeight="1" x14ac:dyDescent="0.3">
      <c r="A65" s="210" t="s">
        <v>352</v>
      </c>
      <c r="B65" s="211" t="s">
        <v>353</v>
      </c>
      <c r="C65" s="216">
        <f>C52+C54+C56+C57+C58+C59+C61+C63</f>
        <v>13193</v>
      </c>
      <c r="D65" s="216">
        <f>D52+D54+D56+D57+D58+D59+D61+D63</f>
        <v>6401</v>
      </c>
      <c r="E65" s="216">
        <f>E52+E54+E56+E57+E58+E59+E61+E63</f>
        <v>6401</v>
      </c>
      <c r="F65" s="216">
        <f>F52+F54+F56+F57+F58+F59+F61+F63</f>
        <v>0</v>
      </c>
      <c r="G65" s="216">
        <f>G52+G54+G56+G57+G58+G59+G61+G63</f>
        <v>0</v>
      </c>
      <c r="H65" s="217">
        <f t="shared" si="0"/>
        <v>6401</v>
      </c>
    </row>
    <row r="66" spans="1:8" ht="39.75" customHeight="1" x14ac:dyDescent="0.3">
      <c r="A66" s="204" t="s">
        <v>354</v>
      </c>
      <c r="B66" s="205" t="s">
        <v>355</v>
      </c>
      <c r="C66" s="206">
        <v>0</v>
      </c>
      <c r="D66" s="206">
        <v>0</v>
      </c>
      <c r="E66" s="208"/>
      <c r="F66" s="208"/>
      <c r="G66" s="208"/>
      <c r="H66" s="209">
        <f t="shared" si="0"/>
        <v>0</v>
      </c>
    </row>
    <row r="67" spans="1:8" ht="39.75" customHeight="1" x14ac:dyDescent="0.3">
      <c r="A67" s="204" t="s">
        <v>356</v>
      </c>
      <c r="B67" s="205" t="s">
        <v>357</v>
      </c>
      <c r="C67" s="206">
        <v>0</v>
      </c>
      <c r="D67" s="206">
        <v>0</v>
      </c>
      <c r="E67" s="208"/>
      <c r="F67" s="208"/>
      <c r="G67" s="208"/>
      <c r="H67" s="209">
        <f t="shared" si="0"/>
        <v>0</v>
      </c>
    </row>
    <row r="68" spans="1:8" ht="39.75" customHeight="1" x14ac:dyDescent="0.3">
      <c r="A68" s="204" t="s">
        <v>358</v>
      </c>
      <c r="B68" s="205" t="s">
        <v>359</v>
      </c>
      <c r="C68" s="206">
        <v>0</v>
      </c>
      <c r="D68" s="206">
        <v>0</v>
      </c>
      <c r="E68" s="208"/>
      <c r="F68" s="208"/>
      <c r="G68" s="208"/>
      <c r="H68" s="209">
        <f t="shared" si="0"/>
        <v>0</v>
      </c>
    </row>
    <row r="69" spans="1:8" ht="39" customHeight="1" x14ac:dyDescent="0.3">
      <c r="A69" s="204" t="s">
        <v>360</v>
      </c>
      <c r="B69" s="205" t="s">
        <v>361</v>
      </c>
      <c r="C69" s="206">
        <v>0</v>
      </c>
      <c r="D69" s="206">
        <v>0</v>
      </c>
      <c r="E69" s="208"/>
      <c r="F69" s="208"/>
      <c r="G69" s="208"/>
      <c r="H69" s="209">
        <f t="shared" si="0"/>
        <v>0</v>
      </c>
    </row>
    <row r="70" spans="1:8" ht="21" customHeight="1" x14ac:dyDescent="0.3">
      <c r="A70" s="204" t="s">
        <v>362</v>
      </c>
      <c r="B70" s="205" t="s">
        <v>363</v>
      </c>
      <c r="C70" s="206">
        <v>0</v>
      </c>
      <c r="D70" s="206">
        <v>0</v>
      </c>
      <c r="E70" s="208"/>
      <c r="F70" s="208"/>
      <c r="G70" s="208"/>
      <c r="H70" s="209">
        <f t="shared" si="0"/>
        <v>0</v>
      </c>
    </row>
    <row r="71" spans="1:8" ht="21" customHeight="1" x14ac:dyDescent="0.3">
      <c r="A71" s="204" t="s">
        <v>364</v>
      </c>
      <c r="B71" s="205" t="s">
        <v>365</v>
      </c>
      <c r="C71" s="206">
        <v>0</v>
      </c>
      <c r="D71" s="206">
        <v>0</v>
      </c>
      <c r="E71" s="208"/>
      <c r="F71" s="208"/>
      <c r="G71" s="208"/>
      <c r="H71" s="209">
        <f t="shared" si="0"/>
        <v>0</v>
      </c>
    </row>
    <row r="72" spans="1:8" ht="21" customHeight="1" x14ac:dyDescent="0.3">
      <c r="A72" s="204" t="s">
        <v>366</v>
      </c>
      <c r="B72" s="205" t="s">
        <v>367</v>
      </c>
      <c r="C72" s="206">
        <v>0</v>
      </c>
      <c r="D72" s="206">
        <v>0</v>
      </c>
      <c r="E72" s="208"/>
      <c r="F72" s="208"/>
      <c r="G72" s="208"/>
      <c r="H72" s="209">
        <f t="shared" si="0"/>
        <v>0</v>
      </c>
    </row>
    <row r="73" spans="1:8" ht="40.5" customHeight="1" x14ac:dyDescent="0.3">
      <c r="A73" s="204" t="s">
        <v>368</v>
      </c>
      <c r="B73" s="205" t="s">
        <v>369</v>
      </c>
      <c r="C73" s="206">
        <v>0</v>
      </c>
      <c r="D73" s="206">
        <v>0</v>
      </c>
      <c r="E73" s="208"/>
      <c r="F73" s="208"/>
      <c r="G73" s="208"/>
      <c r="H73" s="209">
        <f t="shared" ref="H73:H139" si="1">E73+F73+G73</f>
        <v>0</v>
      </c>
    </row>
    <row r="74" spans="1:8" ht="40.5" customHeight="1" x14ac:dyDescent="0.3">
      <c r="A74" s="204" t="s">
        <v>370</v>
      </c>
      <c r="B74" s="205" t="s">
        <v>371</v>
      </c>
      <c r="C74" s="206">
        <v>0</v>
      </c>
      <c r="D74" s="206">
        <v>0</v>
      </c>
      <c r="E74" s="208"/>
      <c r="F74" s="208"/>
      <c r="G74" s="208"/>
      <c r="H74" s="209">
        <f t="shared" si="1"/>
        <v>0</v>
      </c>
    </row>
    <row r="75" spans="1:8" ht="40.5" customHeight="1" x14ac:dyDescent="0.3">
      <c r="A75" s="204" t="s">
        <v>372</v>
      </c>
      <c r="B75" s="205" t="s">
        <v>373</v>
      </c>
      <c r="C75" s="206">
        <v>0</v>
      </c>
      <c r="D75" s="206">
        <v>0</v>
      </c>
      <c r="E75" s="208"/>
      <c r="F75" s="208"/>
      <c r="G75" s="208"/>
      <c r="H75" s="209">
        <f t="shared" si="1"/>
        <v>0</v>
      </c>
    </row>
    <row r="76" spans="1:8" ht="40.5" customHeight="1" x14ac:dyDescent="0.3">
      <c r="A76" s="204" t="s">
        <v>374</v>
      </c>
      <c r="B76" s="205" t="s">
        <v>375</v>
      </c>
      <c r="C76" s="206">
        <v>0</v>
      </c>
      <c r="D76" s="206">
        <v>0</v>
      </c>
      <c r="E76" s="208"/>
      <c r="F76" s="208"/>
      <c r="G76" s="208"/>
      <c r="H76" s="209">
        <f t="shared" si="1"/>
        <v>0</v>
      </c>
    </row>
    <row r="77" spans="1:8" ht="40.5" customHeight="1" x14ac:dyDescent="0.3">
      <c r="A77" s="204" t="s">
        <v>376</v>
      </c>
      <c r="B77" s="205" t="s">
        <v>377</v>
      </c>
      <c r="C77" s="206">
        <v>0</v>
      </c>
      <c r="D77" s="206">
        <v>0</v>
      </c>
      <c r="E77" s="208"/>
      <c r="F77" s="208"/>
      <c r="G77" s="208"/>
      <c r="H77" s="209">
        <f t="shared" si="1"/>
        <v>0</v>
      </c>
    </row>
    <row r="78" spans="1:8" ht="40.5" customHeight="1" x14ac:dyDescent="0.3">
      <c r="A78" s="204" t="s">
        <v>378</v>
      </c>
      <c r="B78" s="205" t="s">
        <v>379</v>
      </c>
      <c r="C78" s="206">
        <v>0</v>
      </c>
      <c r="D78" s="206">
        <v>0</v>
      </c>
      <c r="E78" s="208"/>
      <c r="F78" s="208"/>
      <c r="G78" s="208"/>
      <c r="H78" s="209">
        <f t="shared" si="1"/>
        <v>0</v>
      </c>
    </row>
    <row r="79" spans="1:8" ht="40.5" customHeight="1" x14ac:dyDescent="0.3">
      <c r="A79" s="210" t="s">
        <v>380</v>
      </c>
      <c r="B79" s="211" t="s">
        <v>381</v>
      </c>
      <c r="C79" s="212">
        <v>0</v>
      </c>
      <c r="D79" s="212">
        <v>0</v>
      </c>
      <c r="E79" s="208"/>
      <c r="F79" s="208"/>
      <c r="G79" s="208"/>
      <c r="H79" s="209">
        <f t="shared" si="1"/>
        <v>0</v>
      </c>
    </row>
    <row r="80" spans="1:8" ht="21" customHeight="1" x14ac:dyDescent="0.3">
      <c r="A80" s="204" t="s">
        <v>382</v>
      </c>
      <c r="B80" s="205" t="s">
        <v>383</v>
      </c>
      <c r="C80" s="206">
        <v>0</v>
      </c>
      <c r="D80" s="206">
        <v>0</v>
      </c>
      <c r="E80" s="208">
        <v>0</v>
      </c>
      <c r="F80" s="208">
        <v>0</v>
      </c>
      <c r="G80" s="208">
        <v>0</v>
      </c>
      <c r="H80" s="209">
        <f t="shared" si="1"/>
        <v>0</v>
      </c>
    </row>
    <row r="81" spans="1:8" ht="21" customHeight="1" x14ac:dyDescent="0.3">
      <c r="A81" s="204" t="s">
        <v>384</v>
      </c>
      <c r="B81" s="205" t="s">
        <v>385</v>
      </c>
      <c r="C81" s="206">
        <v>0</v>
      </c>
      <c r="D81" s="206">
        <v>0</v>
      </c>
      <c r="E81" s="208"/>
      <c r="F81" s="208"/>
      <c r="G81" s="208"/>
      <c r="H81" s="209">
        <f t="shared" si="1"/>
        <v>0</v>
      </c>
    </row>
    <row r="82" spans="1:8" ht="21" customHeight="1" x14ac:dyDescent="0.3">
      <c r="A82" s="204" t="s">
        <v>386</v>
      </c>
      <c r="B82" s="205" t="s">
        <v>387</v>
      </c>
      <c r="C82" s="206">
        <v>0</v>
      </c>
      <c r="D82" s="206">
        <v>0</v>
      </c>
      <c r="E82" s="208"/>
      <c r="F82" s="208"/>
      <c r="G82" s="208"/>
      <c r="H82" s="209">
        <f t="shared" si="1"/>
        <v>0</v>
      </c>
    </row>
    <row r="83" spans="1:8" ht="21" customHeight="1" x14ac:dyDescent="0.3">
      <c r="A83" s="204" t="s">
        <v>388</v>
      </c>
      <c r="B83" s="205" t="s">
        <v>389</v>
      </c>
      <c r="C83" s="206">
        <v>0</v>
      </c>
      <c r="D83" s="206">
        <v>0</v>
      </c>
      <c r="E83" s="208"/>
      <c r="F83" s="208"/>
      <c r="G83" s="208"/>
      <c r="H83" s="209">
        <f t="shared" si="1"/>
        <v>0</v>
      </c>
    </row>
    <row r="84" spans="1:8" ht="21" customHeight="1" x14ac:dyDescent="0.3">
      <c r="A84" s="204" t="s">
        <v>390</v>
      </c>
      <c r="B84" s="205" t="s">
        <v>391</v>
      </c>
      <c r="C84" s="206">
        <v>0</v>
      </c>
      <c r="D84" s="206">
        <v>0</v>
      </c>
      <c r="E84" s="208">
        <v>0</v>
      </c>
      <c r="F84" s="208">
        <v>0</v>
      </c>
      <c r="G84" s="208">
        <v>0</v>
      </c>
      <c r="H84" s="209">
        <f t="shared" si="1"/>
        <v>0</v>
      </c>
    </row>
    <row r="85" spans="1:8" ht="21" customHeight="1" x14ac:dyDescent="0.3">
      <c r="A85" s="204" t="s">
        <v>392</v>
      </c>
      <c r="B85" s="205" t="s">
        <v>393</v>
      </c>
      <c r="C85" s="206">
        <v>0</v>
      </c>
      <c r="D85" s="206">
        <v>0</v>
      </c>
      <c r="E85" s="208"/>
      <c r="F85" s="208"/>
      <c r="G85" s="208"/>
      <c r="H85" s="209">
        <f t="shared" si="1"/>
        <v>0</v>
      </c>
    </row>
    <row r="86" spans="1:8" ht="21" customHeight="1" x14ac:dyDescent="0.3">
      <c r="A86" s="204" t="s">
        <v>394</v>
      </c>
      <c r="B86" s="205" t="s">
        <v>395</v>
      </c>
      <c r="C86" s="206">
        <v>0</v>
      </c>
      <c r="D86" s="206">
        <v>0</v>
      </c>
      <c r="E86" s="208"/>
      <c r="F86" s="208"/>
      <c r="G86" s="208"/>
      <c r="H86" s="209">
        <f t="shared" si="1"/>
        <v>0</v>
      </c>
    </row>
    <row r="87" spans="1:8" ht="21" customHeight="1" x14ac:dyDescent="0.3">
      <c r="A87" s="204" t="s">
        <v>396</v>
      </c>
      <c r="B87" s="205" t="s">
        <v>397</v>
      </c>
      <c r="C87" s="206">
        <v>0</v>
      </c>
      <c r="D87" s="206">
        <v>0</v>
      </c>
      <c r="E87" s="208"/>
      <c r="F87" s="208"/>
      <c r="G87" s="208"/>
      <c r="H87" s="209">
        <f t="shared" si="1"/>
        <v>0</v>
      </c>
    </row>
    <row r="88" spans="1:8" ht="21" customHeight="1" x14ac:dyDescent="0.3">
      <c r="A88" s="204" t="s">
        <v>398</v>
      </c>
      <c r="B88" s="205" t="s">
        <v>399</v>
      </c>
      <c r="C88" s="206">
        <v>0</v>
      </c>
      <c r="D88" s="206">
        <v>0</v>
      </c>
      <c r="E88" s="208"/>
      <c r="F88" s="208"/>
      <c r="G88" s="208"/>
      <c r="H88" s="209">
        <f t="shared" si="1"/>
        <v>0</v>
      </c>
    </row>
    <row r="89" spans="1:8" ht="36" customHeight="1" x14ac:dyDescent="0.3">
      <c r="A89" s="204" t="s">
        <v>400</v>
      </c>
      <c r="B89" s="205" t="s">
        <v>401</v>
      </c>
      <c r="C89" s="206">
        <v>0</v>
      </c>
      <c r="D89" s="206">
        <v>0</v>
      </c>
      <c r="E89" s="208"/>
      <c r="F89" s="208"/>
      <c r="G89" s="208"/>
      <c r="H89" s="209">
        <f t="shared" si="1"/>
        <v>0</v>
      </c>
    </row>
    <row r="90" spans="1:8" ht="36" customHeight="1" x14ac:dyDescent="0.3">
      <c r="A90" s="204" t="s">
        <v>402</v>
      </c>
      <c r="B90" s="205" t="s">
        <v>403</v>
      </c>
      <c r="C90" s="206">
        <v>0</v>
      </c>
      <c r="D90" s="206">
        <v>0</v>
      </c>
      <c r="E90" s="208"/>
      <c r="F90" s="208"/>
      <c r="G90" s="208"/>
      <c r="H90" s="209">
        <f t="shared" si="1"/>
        <v>0</v>
      </c>
    </row>
    <row r="91" spans="1:8" ht="36" customHeight="1" x14ac:dyDescent="0.3">
      <c r="A91" s="204" t="s">
        <v>404</v>
      </c>
      <c r="B91" s="205" t="s">
        <v>405</v>
      </c>
      <c r="C91" s="206">
        <v>0</v>
      </c>
      <c r="D91" s="206">
        <v>0</v>
      </c>
      <c r="E91" s="208"/>
      <c r="F91" s="208"/>
      <c r="G91" s="208"/>
      <c r="H91" s="209">
        <f t="shared" si="1"/>
        <v>0</v>
      </c>
    </row>
    <row r="92" spans="1:8" ht="36" customHeight="1" x14ac:dyDescent="0.3">
      <c r="A92" s="210" t="s">
        <v>406</v>
      </c>
      <c r="B92" s="211" t="s">
        <v>407</v>
      </c>
      <c r="C92" s="216">
        <f>C80+C86+C87+C88+C89+C90+C91</f>
        <v>0</v>
      </c>
      <c r="D92" s="216">
        <f>D80+D86+D87+D88+D89+D90+D91</f>
        <v>0</v>
      </c>
      <c r="E92" s="216">
        <f>E80+E86+E87+E88+E89+E90+E91</f>
        <v>0</v>
      </c>
      <c r="F92" s="216">
        <f>F80+F86+F87+F88+F89+F90+F91</f>
        <v>0</v>
      </c>
      <c r="G92" s="216">
        <f>G80+G86+G87+G88+G89+G90+G91</f>
        <v>0</v>
      </c>
      <c r="H92" s="217">
        <f t="shared" si="1"/>
        <v>0</v>
      </c>
    </row>
    <row r="93" spans="1:8" ht="21" customHeight="1" x14ac:dyDescent="0.3">
      <c r="A93" s="210" t="s">
        <v>408</v>
      </c>
      <c r="B93" s="211" t="s">
        <v>409</v>
      </c>
      <c r="C93" s="216">
        <f>C65+C79+C92</f>
        <v>13193</v>
      </c>
      <c r="D93" s="216">
        <f>D65+D79+D92</f>
        <v>6401</v>
      </c>
      <c r="E93" s="216">
        <f>E65+E79+E92</f>
        <v>6401</v>
      </c>
      <c r="F93" s="216">
        <f>F65+F79+F92</f>
        <v>0</v>
      </c>
      <c r="G93" s="216">
        <f>G65+G79+G92</f>
        <v>0</v>
      </c>
      <c r="H93" s="217">
        <f t="shared" si="1"/>
        <v>6401</v>
      </c>
    </row>
    <row r="94" spans="1:8" ht="21" customHeight="1" x14ac:dyDescent="0.3">
      <c r="A94" s="204">
        <v>86</v>
      </c>
      <c r="B94" s="205" t="s">
        <v>556</v>
      </c>
      <c r="C94" s="206">
        <v>0</v>
      </c>
      <c r="D94" s="206">
        <v>0</v>
      </c>
      <c r="E94" s="208">
        <v>0</v>
      </c>
      <c r="F94" s="208"/>
      <c r="G94" s="208"/>
      <c r="H94" s="209">
        <f>E94+F94+G94</f>
        <v>0</v>
      </c>
    </row>
    <row r="95" spans="1:8" ht="21" customHeight="1" x14ac:dyDescent="0.3">
      <c r="A95" s="204">
        <v>87</v>
      </c>
      <c r="B95" s="205" t="s">
        <v>557</v>
      </c>
      <c r="C95" s="206">
        <v>-4873</v>
      </c>
      <c r="D95" s="206">
        <v>1446</v>
      </c>
      <c r="E95" s="208">
        <v>1446</v>
      </c>
      <c r="F95" s="208"/>
      <c r="G95" s="208"/>
      <c r="H95" s="209">
        <f>E95+F95+G95</f>
        <v>1446</v>
      </c>
    </row>
    <row r="96" spans="1:8" ht="21" customHeight="1" x14ac:dyDescent="0.3">
      <c r="A96" s="204">
        <v>88</v>
      </c>
      <c r="B96" s="205" t="s">
        <v>558</v>
      </c>
      <c r="C96" s="206">
        <v>0</v>
      </c>
      <c r="D96" s="206">
        <v>58</v>
      </c>
      <c r="E96" s="208">
        <v>58</v>
      </c>
      <c r="F96" s="208"/>
      <c r="G96" s="208"/>
      <c r="H96" s="209">
        <f>E96+F96+G96</f>
        <v>58</v>
      </c>
    </row>
    <row r="97" spans="1:8" ht="21" customHeight="1" x14ac:dyDescent="0.3">
      <c r="A97" s="210">
        <v>89</v>
      </c>
      <c r="B97" s="211" t="s">
        <v>410</v>
      </c>
      <c r="C97" s="212">
        <f t="shared" ref="C97:H97" si="2">C94+C95+C96</f>
        <v>-4873</v>
      </c>
      <c r="D97" s="212">
        <f t="shared" si="2"/>
        <v>1504</v>
      </c>
      <c r="E97" s="216">
        <f t="shared" si="2"/>
        <v>1504</v>
      </c>
      <c r="F97" s="216">
        <f t="shared" si="2"/>
        <v>0</v>
      </c>
      <c r="G97" s="216">
        <f t="shared" si="2"/>
        <v>0</v>
      </c>
      <c r="H97" s="217">
        <f t="shared" si="2"/>
        <v>1504</v>
      </c>
    </row>
    <row r="98" spans="1:8" ht="21" customHeight="1" x14ac:dyDescent="0.3">
      <c r="A98" s="204">
        <v>90</v>
      </c>
      <c r="B98" s="205" t="s">
        <v>411</v>
      </c>
      <c r="C98" s="206">
        <v>0</v>
      </c>
      <c r="D98" s="206">
        <v>0</v>
      </c>
      <c r="E98" s="208"/>
      <c r="F98" s="208"/>
      <c r="G98" s="208"/>
      <c r="H98" s="209">
        <f t="shared" si="1"/>
        <v>0</v>
      </c>
    </row>
    <row r="99" spans="1:8" ht="21" customHeight="1" x14ac:dyDescent="0.3">
      <c r="A99" s="204">
        <v>91</v>
      </c>
      <c r="B99" s="205" t="s">
        <v>412</v>
      </c>
      <c r="C99" s="206">
        <v>0</v>
      </c>
      <c r="D99" s="206">
        <v>0</v>
      </c>
      <c r="E99" s="208"/>
      <c r="F99" s="208"/>
      <c r="G99" s="208"/>
      <c r="H99" s="209">
        <f t="shared" si="1"/>
        <v>0</v>
      </c>
    </row>
    <row r="100" spans="1:8" ht="21" customHeight="1" x14ac:dyDescent="0.3">
      <c r="A100" s="204">
        <v>92</v>
      </c>
      <c r="B100" s="205" t="s">
        <v>413</v>
      </c>
      <c r="C100" s="206">
        <v>0</v>
      </c>
      <c r="D100" s="206">
        <v>0</v>
      </c>
      <c r="E100" s="208"/>
      <c r="F100" s="208"/>
      <c r="G100" s="208"/>
      <c r="H100" s="209">
        <f t="shared" si="1"/>
        <v>0</v>
      </c>
    </row>
    <row r="101" spans="1:8" ht="21" customHeight="1" x14ac:dyDescent="0.3">
      <c r="A101" s="210">
        <v>93</v>
      </c>
      <c r="B101" s="211" t="s">
        <v>414</v>
      </c>
      <c r="C101" s="212">
        <v>0</v>
      </c>
      <c r="D101" s="212">
        <v>0</v>
      </c>
      <c r="E101" s="208"/>
      <c r="F101" s="208"/>
      <c r="G101" s="208"/>
      <c r="H101" s="209">
        <f t="shared" si="1"/>
        <v>0</v>
      </c>
    </row>
    <row r="102" spans="1:8" ht="21" customHeight="1" x14ac:dyDescent="0.3">
      <c r="A102" s="210">
        <v>94</v>
      </c>
      <c r="B102" s="211" t="s">
        <v>415</v>
      </c>
      <c r="C102" s="216">
        <f>C30+C45+C51+C93+C97+C101</f>
        <v>252614</v>
      </c>
      <c r="D102" s="216">
        <f>D30+D45+D51+D93+D97+D101</f>
        <v>207896</v>
      </c>
      <c r="E102" s="216">
        <f>E30+E45+E51+E93+E97+E101</f>
        <v>142380</v>
      </c>
      <c r="F102" s="216">
        <f>F30+F45+F51+F93+F97+F101</f>
        <v>61686</v>
      </c>
      <c r="G102" s="216">
        <f>G30+G45+G51+G93+G97+G101</f>
        <v>3830</v>
      </c>
      <c r="H102" s="217">
        <f t="shared" si="1"/>
        <v>207896</v>
      </c>
    </row>
    <row r="103" spans="1:8" ht="21" customHeight="1" x14ac:dyDescent="0.3">
      <c r="A103" s="210" t="s">
        <v>239</v>
      </c>
      <c r="B103" s="211" t="s">
        <v>212</v>
      </c>
      <c r="C103" s="214"/>
      <c r="D103" s="214"/>
      <c r="E103" s="208"/>
      <c r="F103" s="208"/>
      <c r="G103" s="208"/>
      <c r="H103" s="209">
        <f t="shared" si="1"/>
        <v>0</v>
      </c>
    </row>
    <row r="104" spans="1:8" ht="21" customHeight="1" x14ac:dyDescent="0.3">
      <c r="A104" s="204">
        <v>95</v>
      </c>
      <c r="B104" s="205" t="s">
        <v>416</v>
      </c>
      <c r="C104" s="206">
        <v>224322</v>
      </c>
      <c r="D104" s="206">
        <v>224322</v>
      </c>
      <c r="E104" s="208">
        <v>224322</v>
      </c>
      <c r="F104" s="208">
        <v>0</v>
      </c>
      <c r="G104" s="208">
        <v>0</v>
      </c>
      <c r="H104" s="209">
        <f t="shared" si="1"/>
        <v>224322</v>
      </c>
    </row>
    <row r="105" spans="1:8" ht="21" customHeight="1" x14ac:dyDescent="0.3">
      <c r="A105" s="204">
        <v>96</v>
      </c>
      <c r="B105" s="205" t="s">
        <v>417</v>
      </c>
      <c r="C105" s="206">
        <v>0</v>
      </c>
      <c r="D105" s="206">
        <v>0</v>
      </c>
      <c r="E105" s="208">
        <v>0</v>
      </c>
      <c r="F105" s="208">
        <v>0</v>
      </c>
      <c r="G105" s="208">
        <v>0</v>
      </c>
      <c r="H105" s="209">
        <f t="shared" si="1"/>
        <v>0</v>
      </c>
    </row>
    <row r="106" spans="1:8" ht="21" customHeight="1" x14ac:dyDescent="0.3">
      <c r="A106" s="204">
        <v>97</v>
      </c>
      <c r="B106" s="205" t="s">
        <v>418</v>
      </c>
      <c r="C106" s="206">
        <v>31900</v>
      </c>
      <c r="D106" s="206">
        <v>31900</v>
      </c>
      <c r="E106" s="208">
        <v>31900</v>
      </c>
      <c r="F106" s="208">
        <v>0</v>
      </c>
      <c r="G106" s="208">
        <v>0</v>
      </c>
      <c r="H106" s="209">
        <f t="shared" si="1"/>
        <v>31900</v>
      </c>
    </row>
    <row r="107" spans="1:8" ht="21" customHeight="1" x14ac:dyDescent="0.3">
      <c r="A107" s="204">
        <v>98</v>
      </c>
      <c r="B107" s="205" t="s">
        <v>419</v>
      </c>
      <c r="C107" s="206">
        <v>-55927</v>
      </c>
      <c r="D107" s="206">
        <v>-25658</v>
      </c>
      <c r="E107" s="208">
        <v>-25658</v>
      </c>
      <c r="F107" s="208">
        <v>0</v>
      </c>
      <c r="G107" s="208">
        <v>0</v>
      </c>
      <c r="H107" s="209">
        <f t="shared" si="1"/>
        <v>-25658</v>
      </c>
    </row>
    <row r="108" spans="1:8" ht="21" customHeight="1" x14ac:dyDescent="0.3">
      <c r="A108" s="204">
        <v>99</v>
      </c>
      <c r="B108" s="205" t="s">
        <v>420</v>
      </c>
      <c r="C108" s="206">
        <v>0</v>
      </c>
      <c r="D108" s="206">
        <v>0</v>
      </c>
      <c r="E108" s="208">
        <v>0</v>
      </c>
      <c r="F108" s="208">
        <v>0</v>
      </c>
      <c r="G108" s="208">
        <v>0</v>
      </c>
      <c r="H108" s="209">
        <f t="shared" si="1"/>
        <v>0</v>
      </c>
    </row>
    <row r="109" spans="1:8" ht="21" customHeight="1" x14ac:dyDescent="0.3">
      <c r="A109" s="204">
        <v>100</v>
      </c>
      <c r="B109" s="205" t="s">
        <v>421</v>
      </c>
      <c r="C109" s="206">
        <v>30268</v>
      </c>
      <c r="D109" s="206">
        <v>-27822</v>
      </c>
      <c r="E109" s="208">
        <v>-27822</v>
      </c>
      <c r="F109" s="208">
        <v>0</v>
      </c>
      <c r="G109" s="208">
        <v>0</v>
      </c>
      <c r="H109" s="209">
        <f t="shared" si="1"/>
        <v>-27822</v>
      </c>
    </row>
    <row r="110" spans="1:8" ht="21" customHeight="1" x14ac:dyDescent="0.3">
      <c r="A110" s="204">
        <v>101</v>
      </c>
      <c r="B110" s="211" t="s">
        <v>422</v>
      </c>
      <c r="C110" s="216">
        <f>SUM(C104:C109)</f>
        <v>230563</v>
      </c>
      <c r="D110" s="216">
        <f>SUM(D104:D109)</f>
        <v>202742</v>
      </c>
      <c r="E110" s="216">
        <f>SUM(E104:E109)</f>
        <v>202742</v>
      </c>
      <c r="F110" s="216">
        <f>SUM(F104:F109)</f>
        <v>0</v>
      </c>
      <c r="G110" s="216">
        <f>SUM(G104:G109)</f>
        <v>0</v>
      </c>
      <c r="H110" s="217">
        <f t="shared" si="1"/>
        <v>202742</v>
      </c>
    </row>
    <row r="111" spans="1:8" ht="21" customHeight="1" x14ac:dyDescent="0.3">
      <c r="A111" s="204">
        <v>102</v>
      </c>
      <c r="B111" s="205" t="s">
        <v>423</v>
      </c>
      <c r="C111" s="206">
        <v>0</v>
      </c>
      <c r="D111" s="206">
        <v>0</v>
      </c>
      <c r="E111" s="208"/>
      <c r="F111" s="208"/>
      <c r="G111" s="208"/>
      <c r="H111" s="209">
        <f t="shared" si="1"/>
        <v>0</v>
      </c>
    </row>
    <row r="112" spans="1:8" ht="35.25" customHeight="1" x14ac:dyDescent="0.3">
      <c r="A112" s="204">
        <v>103</v>
      </c>
      <c r="B112" s="205" t="s">
        <v>424</v>
      </c>
      <c r="C112" s="206">
        <v>0</v>
      </c>
      <c r="D112" s="206">
        <v>0</v>
      </c>
      <c r="E112" s="208"/>
      <c r="F112" s="208"/>
      <c r="G112" s="208"/>
      <c r="H112" s="209">
        <f t="shared" si="1"/>
        <v>0</v>
      </c>
    </row>
    <row r="113" spans="1:8" ht="21.75" customHeight="1" x14ac:dyDescent="0.3">
      <c r="A113" s="204">
        <v>104</v>
      </c>
      <c r="B113" s="205" t="s">
        <v>425</v>
      </c>
      <c r="C113" s="206">
        <v>0</v>
      </c>
      <c r="D113" s="206">
        <v>0</v>
      </c>
      <c r="E113" s="208">
        <v>0</v>
      </c>
      <c r="F113" s="208"/>
      <c r="G113" s="208"/>
      <c r="H113" s="209">
        <f t="shared" si="1"/>
        <v>0</v>
      </c>
    </row>
    <row r="114" spans="1:8" ht="36" customHeight="1" x14ac:dyDescent="0.3">
      <c r="A114" s="204">
        <v>105</v>
      </c>
      <c r="B114" s="205" t="s">
        <v>426</v>
      </c>
      <c r="C114" s="206">
        <v>0</v>
      </c>
      <c r="D114" s="206">
        <v>0</v>
      </c>
      <c r="E114" s="208"/>
      <c r="F114" s="208"/>
      <c r="G114" s="208"/>
      <c r="H114" s="209">
        <f t="shared" si="1"/>
        <v>0</v>
      </c>
    </row>
    <row r="115" spans="1:8" ht="33.75" customHeight="1" x14ac:dyDescent="0.3">
      <c r="A115" s="204">
        <v>106</v>
      </c>
      <c r="B115" s="205" t="s">
        <v>427</v>
      </c>
      <c r="C115" s="206">
        <v>18123</v>
      </c>
      <c r="D115" s="206">
        <v>0</v>
      </c>
      <c r="E115" s="208">
        <v>0</v>
      </c>
      <c r="F115" s="208"/>
      <c r="G115" s="208"/>
      <c r="H115" s="209">
        <f t="shared" si="1"/>
        <v>0</v>
      </c>
    </row>
    <row r="116" spans="1:8" ht="35.25" customHeight="1" x14ac:dyDescent="0.3">
      <c r="A116" s="204">
        <v>107</v>
      </c>
      <c r="B116" s="205" t="s">
        <v>428</v>
      </c>
      <c r="C116" s="206">
        <v>0</v>
      </c>
      <c r="D116" s="206">
        <v>0</v>
      </c>
      <c r="E116" s="208"/>
      <c r="F116" s="208"/>
      <c r="G116" s="208"/>
      <c r="H116" s="209">
        <f t="shared" si="1"/>
        <v>0</v>
      </c>
    </row>
    <row r="117" spans="1:8" ht="21" customHeight="1" x14ac:dyDescent="0.3">
      <c r="A117" s="204">
        <v>108</v>
      </c>
      <c r="B117" s="205" t="s">
        <v>429</v>
      </c>
      <c r="C117" s="206">
        <v>0</v>
      </c>
      <c r="D117" s="206">
        <v>0</v>
      </c>
      <c r="E117" s="208"/>
      <c r="F117" s="208"/>
      <c r="G117" s="208"/>
      <c r="H117" s="209">
        <f t="shared" si="1"/>
        <v>0</v>
      </c>
    </row>
    <row r="118" spans="1:8" ht="21" customHeight="1" x14ac:dyDescent="0.3">
      <c r="A118" s="204">
        <v>109</v>
      </c>
      <c r="B118" s="205" t="s">
        <v>430</v>
      </c>
      <c r="C118" s="206">
        <v>0</v>
      </c>
      <c r="D118" s="206">
        <v>0</v>
      </c>
      <c r="E118" s="208"/>
      <c r="F118" s="208"/>
      <c r="G118" s="208"/>
      <c r="H118" s="209">
        <f t="shared" si="1"/>
        <v>0</v>
      </c>
    </row>
    <row r="119" spans="1:8" ht="32.25" customHeight="1" x14ac:dyDescent="0.3">
      <c r="A119" s="204">
        <v>110</v>
      </c>
      <c r="B119" s="205" t="s">
        <v>431</v>
      </c>
      <c r="C119" s="206">
        <v>0</v>
      </c>
      <c r="D119" s="206">
        <v>0</v>
      </c>
      <c r="E119" s="208"/>
      <c r="F119" s="208"/>
      <c r="G119" s="208"/>
      <c r="H119" s="209">
        <f t="shared" si="1"/>
        <v>0</v>
      </c>
    </row>
    <row r="120" spans="1:8" ht="32.25" customHeight="1" x14ac:dyDescent="0.3">
      <c r="A120" s="204">
        <v>111</v>
      </c>
      <c r="B120" s="205" t="s">
        <v>432</v>
      </c>
      <c r="C120" s="206">
        <v>0</v>
      </c>
      <c r="D120" s="206">
        <v>0</v>
      </c>
      <c r="E120" s="208"/>
      <c r="F120" s="208"/>
      <c r="G120" s="208"/>
      <c r="H120" s="209">
        <f t="shared" si="1"/>
        <v>0</v>
      </c>
    </row>
    <row r="121" spans="1:8" ht="32.25" customHeight="1" x14ac:dyDescent="0.3">
      <c r="A121" s="204">
        <v>112</v>
      </c>
      <c r="B121" s="205" t="s">
        <v>433</v>
      </c>
      <c r="C121" s="206">
        <v>0</v>
      </c>
      <c r="D121" s="206">
        <v>0</v>
      </c>
      <c r="E121" s="208"/>
      <c r="F121" s="208"/>
      <c r="G121" s="208"/>
      <c r="H121" s="209">
        <f t="shared" si="1"/>
        <v>0</v>
      </c>
    </row>
    <row r="122" spans="1:8" ht="32.25" customHeight="1" x14ac:dyDescent="0.3">
      <c r="A122" s="204">
        <v>113</v>
      </c>
      <c r="B122" s="205" t="s">
        <v>434</v>
      </c>
      <c r="C122" s="206">
        <v>0</v>
      </c>
      <c r="D122" s="206">
        <v>0</v>
      </c>
      <c r="E122" s="208"/>
      <c r="F122" s="208"/>
      <c r="G122" s="208"/>
      <c r="H122" s="209">
        <f t="shared" si="1"/>
        <v>0</v>
      </c>
    </row>
    <row r="123" spans="1:8" ht="32.25" customHeight="1" x14ac:dyDescent="0.3">
      <c r="A123" s="204">
        <v>114</v>
      </c>
      <c r="B123" s="205" t="s">
        <v>435</v>
      </c>
      <c r="C123" s="206">
        <v>0</v>
      </c>
      <c r="D123" s="206">
        <v>0</v>
      </c>
      <c r="E123" s="208"/>
      <c r="F123" s="208"/>
      <c r="G123" s="208"/>
      <c r="H123" s="209">
        <f t="shared" si="1"/>
        <v>0</v>
      </c>
    </row>
    <row r="124" spans="1:8" ht="32.25" customHeight="1" x14ac:dyDescent="0.3">
      <c r="A124" s="204">
        <v>115</v>
      </c>
      <c r="B124" s="205" t="s">
        <v>436</v>
      </c>
      <c r="C124" s="206">
        <v>0</v>
      </c>
      <c r="D124" s="206">
        <v>0</v>
      </c>
      <c r="E124" s="208"/>
      <c r="F124" s="208"/>
      <c r="G124" s="208"/>
      <c r="H124" s="209">
        <f t="shared" si="1"/>
        <v>0</v>
      </c>
    </row>
    <row r="125" spans="1:8" ht="32.25" customHeight="1" x14ac:dyDescent="0.3">
      <c r="A125" s="204">
        <v>116</v>
      </c>
      <c r="B125" s="205" t="s">
        <v>437</v>
      </c>
      <c r="C125" s="206">
        <v>0</v>
      </c>
      <c r="D125" s="206">
        <v>0</v>
      </c>
      <c r="E125" s="208"/>
      <c r="F125" s="208"/>
      <c r="G125" s="208"/>
      <c r="H125" s="209">
        <f t="shared" si="1"/>
        <v>0</v>
      </c>
    </row>
    <row r="126" spans="1:8" ht="32.25" customHeight="1" x14ac:dyDescent="0.3">
      <c r="A126" s="204">
        <v>117</v>
      </c>
      <c r="B126" s="205" t="s">
        <v>438</v>
      </c>
      <c r="C126" s="206">
        <v>0</v>
      </c>
      <c r="D126" s="206">
        <v>0</v>
      </c>
      <c r="E126" s="208"/>
      <c r="F126" s="208"/>
      <c r="G126" s="208"/>
      <c r="H126" s="209">
        <f t="shared" si="1"/>
        <v>0</v>
      </c>
    </row>
    <row r="127" spans="1:8" ht="32.25" customHeight="1" x14ac:dyDescent="0.3">
      <c r="A127" s="204">
        <v>118</v>
      </c>
      <c r="B127" s="205" t="s">
        <v>439</v>
      </c>
      <c r="C127" s="206">
        <v>0</v>
      </c>
      <c r="D127" s="206">
        <v>0</v>
      </c>
      <c r="E127" s="208"/>
      <c r="F127" s="208"/>
      <c r="G127" s="208"/>
      <c r="H127" s="209">
        <f t="shared" si="1"/>
        <v>0</v>
      </c>
    </row>
    <row r="128" spans="1:8" ht="32.25" customHeight="1" x14ac:dyDescent="0.3">
      <c r="A128" s="204">
        <v>119</v>
      </c>
      <c r="B128" s="205" t="s">
        <v>440</v>
      </c>
      <c r="C128" s="206">
        <v>0</v>
      </c>
      <c r="D128" s="206">
        <v>0</v>
      </c>
      <c r="E128" s="208"/>
      <c r="F128" s="208"/>
      <c r="G128" s="208"/>
      <c r="H128" s="209">
        <f t="shared" si="1"/>
        <v>0</v>
      </c>
    </row>
    <row r="129" spans="1:8" ht="32.25" customHeight="1" x14ac:dyDescent="0.3">
      <c r="A129" s="204">
        <v>120</v>
      </c>
      <c r="B129" s="205" t="s">
        <v>441</v>
      </c>
      <c r="C129" s="206">
        <v>0</v>
      </c>
      <c r="D129" s="206">
        <v>0</v>
      </c>
      <c r="E129" s="208"/>
      <c r="F129" s="208"/>
      <c r="G129" s="208"/>
      <c r="H129" s="209">
        <f t="shared" si="1"/>
        <v>0</v>
      </c>
    </row>
    <row r="130" spans="1:8" ht="32.25" customHeight="1" x14ac:dyDescent="0.3">
      <c r="A130" s="204">
        <v>121</v>
      </c>
      <c r="B130" s="211" t="s">
        <v>442</v>
      </c>
      <c r="C130" s="212">
        <f>C111+C112+C113+C114+C115+C117+C118+C119+C121</f>
        <v>18123</v>
      </c>
      <c r="D130" s="212">
        <f>D111+D112+D113+D114+D115+D117+D118+D119+D121</f>
        <v>0</v>
      </c>
      <c r="E130" s="212">
        <f>E111+E112+E113+E114+E115+E117+E118+E119+E121</f>
        <v>0</v>
      </c>
      <c r="F130" s="212">
        <f>F111+F112+F113+F114+F115+F117+F118+F119+F121</f>
        <v>0</v>
      </c>
      <c r="G130" s="212">
        <f>G111+G112+G113+G114+G115+G117+G118+G119+G121</f>
        <v>0</v>
      </c>
      <c r="H130" s="209">
        <f t="shared" si="1"/>
        <v>0</v>
      </c>
    </row>
    <row r="131" spans="1:8" ht="32.25" customHeight="1" x14ac:dyDescent="0.3">
      <c r="A131" s="204">
        <v>122</v>
      </c>
      <c r="B131" s="205" t="s">
        <v>443</v>
      </c>
      <c r="C131" s="206">
        <v>0</v>
      </c>
      <c r="D131" s="206">
        <v>0</v>
      </c>
      <c r="E131" s="208"/>
      <c r="F131" s="208"/>
      <c r="G131" s="208"/>
      <c r="H131" s="209">
        <f t="shared" si="1"/>
        <v>0</v>
      </c>
    </row>
    <row r="132" spans="1:8" ht="32.25" customHeight="1" x14ac:dyDescent="0.3">
      <c r="A132" s="204">
        <v>123</v>
      </c>
      <c r="B132" s="205" t="s">
        <v>444</v>
      </c>
      <c r="C132" s="206">
        <v>0</v>
      </c>
      <c r="D132" s="206">
        <v>0</v>
      </c>
      <c r="E132" s="208"/>
      <c r="F132" s="208"/>
      <c r="G132" s="208"/>
      <c r="H132" s="209">
        <f t="shared" si="1"/>
        <v>0</v>
      </c>
    </row>
    <row r="133" spans="1:8" ht="32.25" customHeight="1" x14ac:dyDescent="0.3">
      <c r="A133" s="204">
        <v>124</v>
      </c>
      <c r="B133" s="205" t="s">
        <v>445</v>
      </c>
      <c r="C133" s="206">
        <v>0</v>
      </c>
      <c r="D133" s="206">
        <v>0</v>
      </c>
      <c r="E133" s="208"/>
      <c r="F133" s="208"/>
      <c r="G133" s="208"/>
      <c r="H133" s="209">
        <f t="shared" si="1"/>
        <v>0</v>
      </c>
    </row>
    <row r="134" spans="1:8" ht="32.25" customHeight="1" x14ac:dyDescent="0.3">
      <c r="A134" s="204">
        <v>125</v>
      </c>
      <c r="B134" s="205" t="s">
        <v>446</v>
      </c>
      <c r="C134" s="206">
        <v>0</v>
      </c>
      <c r="D134" s="206">
        <v>0</v>
      </c>
      <c r="E134" s="208"/>
      <c r="F134" s="208"/>
      <c r="G134" s="208"/>
      <c r="H134" s="209">
        <f t="shared" si="1"/>
        <v>0</v>
      </c>
    </row>
    <row r="135" spans="1:8" ht="32.25" customHeight="1" x14ac:dyDescent="0.3">
      <c r="A135" s="204">
        <v>126</v>
      </c>
      <c r="B135" s="205" t="s">
        <v>447</v>
      </c>
      <c r="C135" s="206">
        <v>0</v>
      </c>
      <c r="D135" s="206">
        <v>0</v>
      </c>
      <c r="E135" s="208"/>
      <c r="F135" s="208"/>
      <c r="G135" s="208"/>
      <c r="H135" s="209">
        <f t="shared" si="1"/>
        <v>0</v>
      </c>
    </row>
    <row r="136" spans="1:8" ht="32.25" customHeight="1" x14ac:dyDescent="0.3">
      <c r="A136" s="204">
        <v>127</v>
      </c>
      <c r="B136" s="205" t="s">
        <v>448</v>
      </c>
      <c r="C136" s="206">
        <v>0</v>
      </c>
      <c r="D136" s="206">
        <v>0</v>
      </c>
      <c r="E136" s="208"/>
      <c r="F136" s="208"/>
      <c r="G136" s="208"/>
      <c r="H136" s="209">
        <f t="shared" si="1"/>
        <v>0</v>
      </c>
    </row>
    <row r="137" spans="1:8" ht="21" customHeight="1" x14ac:dyDescent="0.3">
      <c r="A137" s="204">
        <v>128</v>
      </c>
      <c r="B137" s="205" t="s">
        <v>449</v>
      </c>
      <c r="C137" s="206">
        <v>0</v>
      </c>
      <c r="D137" s="206">
        <v>0</v>
      </c>
      <c r="E137" s="208"/>
      <c r="F137" s="208"/>
      <c r="G137" s="208"/>
      <c r="H137" s="209">
        <f t="shared" si="1"/>
        <v>0</v>
      </c>
    </row>
    <row r="138" spans="1:8" ht="21" customHeight="1" x14ac:dyDescent="0.3">
      <c r="A138" s="204">
        <v>129</v>
      </c>
      <c r="B138" s="205" t="s">
        <v>450</v>
      </c>
      <c r="C138" s="206">
        <v>0</v>
      </c>
      <c r="D138" s="206">
        <v>0</v>
      </c>
      <c r="E138" s="208"/>
      <c r="F138" s="208"/>
      <c r="G138" s="208"/>
      <c r="H138" s="209">
        <f t="shared" si="1"/>
        <v>0</v>
      </c>
    </row>
    <row r="139" spans="1:8" ht="37.5" customHeight="1" x14ac:dyDescent="0.3">
      <c r="A139" s="204">
        <v>130</v>
      </c>
      <c r="B139" s="205" t="s">
        <v>451</v>
      </c>
      <c r="C139" s="206">
        <v>0</v>
      </c>
      <c r="D139" s="206">
        <v>0</v>
      </c>
      <c r="E139" s="208"/>
      <c r="F139" s="208"/>
      <c r="G139" s="208"/>
      <c r="H139" s="209">
        <f t="shared" si="1"/>
        <v>0</v>
      </c>
    </row>
    <row r="140" spans="1:8" ht="37.5" customHeight="1" x14ac:dyDescent="0.3">
      <c r="A140" s="204">
        <v>131</v>
      </c>
      <c r="B140" s="205" t="s">
        <v>452</v>
      </c>
      <c r="C140" s="206">
        <v>0</v>
      </c>
      <c r="D140" s="206">
        <v>0</v>
      </c>
      <c r="E140" s="208"/>
      <c r="F140" s="208"/>
      <c r="G140" s="208"/>
      <c r="H140" s="209">
        <f t="shared" ref="H140:H166" si="3">E140+F140+G140</f>
        <v>0</v>
      </c>
    </row>
    <row r="141" spans="1:8" ht="37.5" customHeight="1" x14ac:dyDescent="0.3">
      <c r="A141" s="204">
        <v>132</v>
      </c>
      <c r="B141" s="205" t="s">
        <v>453</v>
      </c>
      <c r="C141" s="206">
        <v>0</v>
      </c>
      <c r="D141" s="206">
        <v>0</v>
      </c>
      <c r="E141" s="208"/>
      <c r="F141" s="208"/>
      <c r="G141" s="208"/>
      <c r="H141" s="209">
        <f t="shared" si="3"/>
        <v>0</v>
      </c>
    </row>
    <row r="142" spans="1:8" ht="37.5" customHeight="1" x14ac:dyDescent="0.3">
      <c r="A142" s="204">
        <v>133</v>
      </c>
      <c r="B142" s="205" t="s">
        <v>454</v>
      </c>
      <c r="C142" s="206">
        <v>0</v>
      </c>
      <c r="D142" s="206">
        <v>0</v>
      </c>
      <c r="E142" s="208"/>
      <c r="F142" s="208"/>
      <c r="G142" s="208"/>
      <c r="H142" s="209">
        <f t="shared" si="3"/>
        <v>0</v>
      </c>
    </row>
    <row r="143" spans="1:8" ht="37.5" customHeight="1" x14ac:dyDescent="0.3">
      <c r="A143" s="204">
        <v>134</v>
      </c>
      <c r="B143" s="205" t="s">
        <v>455</v>
      </c>
      <c r="C143" s="206">
        <v>0</v>
      </c>
      <c r="D143" s="206">
        <v>0</v>
      </c>
      <c r="E143" s="208"/>
      <c r="F143" s="208"/>
      <c r="G143" s="208"/>
      <c r="H143" s="209">
        <f t="shared" si="3"/>
        <v>0</v>
      </c>
    </row>
    <row r="144" spans="1:8" ht="37.5" customHeight="1" x14ac:dyDescent="0.3">
      <c r="A144" s="204">
        <v>135</v>
      </c>
      <c r="B144" s="205" t="s">
        <v>456</v>
      </c>
      <c r="C144" s="206">
        <v>0</v>
      </c>
      <c r="D144" s="206">
        <v>0</v>
      </c>
      <c r="E144" s="208"/>
      <c r="F144" s="208"/>
      <c r="G144" s="208"/>
      <c r="H144" s="209">
        <f t="shared" si="3"/>
        <v>0</v>
      </c>
    </row>
    <row r="145" spans="1:8" ht="37.5" customHeight="1" x14ac:dyDescent="0.3">
      <c r="A145" s="204">
        <v>136</v>
      </c>
      <c r="B145" s="205" t="s">
        <v>457</v>
      </c>
      <c r="C145" s="206">
        <v>0</v>
      </c>
      <c r="D145" s="206">
        <v>0</v>
      </c>
      <c r="E145" s="208"/>
      <c r="F145" s="208"/>
      <c r="G145" s="208"/>
      <c r="H145" s="209">
        <f t="shared" si="3"/>
        <v>0</v>
      </c>
    </row>
    <row r="146" spans="1:8" ht="37.5" customHeight="1" x14ac:dyDescent="0.3">
      <c r="A146" s="204">
        <v>137</v>
      </c>
      <c r="B146" s="205" t="s">
        <v>458</v>
      </c>
      <c r="C146" s="206">
        <v>0</v>
      </c>
      <c r="D146" s="206">
        <v>0</v>
      </c>
      <c r="E146" s="208"/>
      <c r="F146" s="208"/>
      <c r="G146" s="208"/>
      <c r="H146" s="209">
        <f t="shared" si="3"/>
        <v>0</v>
      </c>
    </row>
    <row r="147" spans="1:8" ht="37.5" customHeight="1" x14ac:dyDescent="0.3">
      <c r="A147" s="204">
        <v>138</v>
      </c>
      <c r="B147" s="205" t="s">
        <v>459</v>
      </c>
      <c r="C147" s="206">
        <v>0</v>
      </c>
      <c r="D147" s="206">
        <v>0</v>
      </c>
      <c r="E147" s="208"/>
      <c r="F147" s="208"/>
      <c r="G147" s="208"/>
      <c r="H147" s="209">
        <f t="shared" si="3"/>
        <v>0</v>
      </c>
    </row>
    <row r="148" spans="1:8" ht="37.5" customHeight="1" x14ac:dyDescent="0.3">
      <c r="A148" s="204">
        <v>139</v>
      </c>
      <c r="B148" s="205" t="s">
        <v>460</v>
      </c>
      <c r="C148" s="206">
        <v>0</v>
      </c>
      <c r="D148" s="206">
        <v>0</v>
      </c>
      <c r="E148" s="208"/>
      <c r="F148" s="208"/>
      <c r="G148" s="208"/>
      <c r="H148" s="209">
        <f t="shared" si="3"/>
        <v>0</v>
      </c>
    </row>
    <row r="149" spans="1:8" ht="37.5" customHeight="1" x14ac:dyDescent="0.3">
      <c r="A149" s="204">
        <v>140</v>
      </c>
      <c r="B149" s="205" t="s">
        <v>461</v>
      </c>
      <c r="C149" s="206">
        <v>0</v>
      </c>
      <c r="D149" s="206">
        <v>0</v>
      </c>
      <c r="E149" s="208"/>
      <c r="F149" s="208"/>
      <c r="G149" s="208"/>
      <c r="H149" s="209">
        <f t="shared" si="3"/>
        <v>0</v>
      </c>
    </row>
    <row r="150" spans="1:8" ht="37.5" customHeight="1" x14ac:dyDescent="0.3">
      <c r="A150" s="204">
        <v>141</v>
      </c>
      <c r="B150" s="211" t="s">
        <v>462</v>
      </c>
      <c r="C150" s="212">
        <v>0</v>
      </c>
      <c r="D150" s="212">
        <v>0</v>
      </c>
      <c r="E150" s="208"/>
      <c r="F150" s="208"/>
      <c r="G150" s="208"/>
      <c r="H150" s="209">
        <f t="shared" si="3"/>
        <v>0</v>
      </c>
    </row>
    <row r="151" spans="1:8" ht="21" customHeight="1" x14ac:dyDescent="0.3">
      <c r="A151" s="204">
        <v>142</v>
      </c>
      <c r="B151" s="205" t="s">
        <v>463</v>
      </c>
      <c r="C151" s="206">
        <v>9</v>
      </c>
      <c r="D151" s="206">
        <v>1706</v>
      </c>
      <c r="E151" s="208">
        <v>1706</v>
      </c>
      <c r="F151" s="208"/>
      <c r="G151" s="208"/>
      <c r="H151" s="209">
        <f t="shared" si="3"/>
        <v>1706</v>
      </c>
    </row>
    <row r="152" spans="1:8" ht="21" customHeight="1" x14ac:dyDescent="0.3">
      <c r="A152" s="204">
        <v>143</v>
      </c>
      <c r="B152" s="205" t="s">
        <v>464</v>
      </c>
      <c r="C152" s="206">
        <v>0</v>
      </c>
      <c r="D152" s="206">
        <v>0</v>
      </c>
      <c r="E152" s="208"/>
      <c r="F152" s="208"/>
      <c r="G152" s="208"/>
      <c r="H152" s="209">
        <f t="shared" si="3"/>
        <v>0</v>
      </c>
    </row>
    <row r="153" spans="1:8" ht="21" customHeight="1" x14ac:dyDescent="0.3">
      <c r="A153" s="204">
        <v>144</v>
      </c>
      <c r="B153" s="205" t="s">
        <v>465</v>
      </c>
      <c r="C153" s="206">
        <v>0</v>
      </c>
      <c r="D153" s="206">
        <v>0</v>
      </c>
      <c r="E153" s="208"/>
      <c r="F153" s="208"/>
      <c r="G153" s="208"/>
      <c r="H153" s="209">
        <f t="shared" si="3"/>
        <v>0</v>
      </c>
    </row>
    <row r="154" spans="1:8" ht="21" customHeight="1" x14ac:dyDescent="0.3">
      <c r="A154" s="204">
        <v>145</v>
      </c>
      <c r="B154" s="205" t="s">
        <v>466</v>
      </c>
      <c r="C154" s="206">
        <v>0</v>
      </c>
      <c r="D154" s="206">
        <v>0</v>
      </c>
      <c r="E154" s="208"/>
      <c r="F154" s="208"/>
      <c r="G154" s="208"/>
      <c r="H154" s="209">
        <f t="shared" si="3"/>
        <v>0</v>
      </c>
    </row>
    <row r="155" spans="1:8" ht="36.75" customHeight="1" x14ac:dyDescent="0.3">
      <c r="A155" s="204">
        <v>146</v>
      </c>
      <c r="B155" s="205" t="s">
        <v>467</v>
      </c>
      <c r="C155" s="206">
        <v>0</v>
      </c>
      <c r="D155" s="206">
        <v>0</v>
      </c>
      <c r="E155" s="208"/>
      <c r="F155" s="208"/>
      <c r="G155" s="208"/>
      <c r="H155" s="209">
        <f t="shared" si="3"/>
        <v>0</v>
      </c>
    </row>
    <row r="156" spans="1:8" ht="36.75" customHeight="1" x14ac:dyDescent="0.3">
      <c r="A156" s="204">
        <v>147</v>
      </c>
      <c r="B156" s="205" t="s">
        <v>468</v>
      </c>
      <c r="C156" s="206">
        <v>0</v>
      </c>
      <c r="D156" s="206">
        <v>0</v>
      </c>
      <c r="E156" s="208"/>
      <c r="F156" s="208"/>
      <c r="G156" s="208"/>
      <c r="H156" s="209">
        <f t="shared" si="3"/>
        <v>0</v>
      </c>
    </row>
    <row r="157" spans="1:8" ht="36.75" customHeight="1" x14ac:dyDescent="0.3">
      <c r="A157" s="204">
        <v>148</v>
      </c>
      <c r="B157" s="205" t="s">
        <v>469</v>
      </c>
      <c r="C157" s="206">
        <v>0</v>
      </c>
      <c r="D157" s="206">
        <v>0</v>
      </c>
      <c r="E157" s="208"/>
      <c r="F157" s="208"/>
      <c r="G157" s="208"/>
      <c r="H157" s="209">
        <f t="shared" si="3"/>
        <v>0</v>
      </c>
    </row>
    <row r="158" spans="1:8" ht="36.75" customHeight="1" x14ac:dyDescent="0.3">
      <c r="A158" s="204">
        <v>149</v>
      </c>
      <c r="B158" s="211" t="s">
        <v>470</v>
      </c>
      <c r="C158" s="216">
        <f>C151+C152+C153+C154+C155+C156+C157</f>
        <v>9</v>
      </c>
      <c r="D158" s="216">
        <f>D151+D152+D153+D154+D155+D156+D157</f>
        <v>1706</v>
      </c>
      <c r="E158" s="216">
        <f>E151+E152+E153+E154+E155+E156+E157</f>
        <v>1706</v>
      </c>
      <c r="F158" s="216">
        <f>F151+F152+F153+F154+F155+F156+F157</f>
        <v>0</v>
      </c>
      <c r="G158" s="216">
        <f>G151+G152+G153+G154+G155+G156+G157</f>
        <v>0</v>
      </c>
      <c r="H158" s="217">
        <f t="shared" si="3"/>
        <v>1706</v>
      </c>
    </row>
    <row r="159" spans="1:8" ht="21" customHeight="1" x14ac:dyDescent="0.3">
      <c r="A159" s="204">
        <v>150</v>
      </c>
      <c r="B159" s="211" t="s">
        <v>471</v>
      </c>
      <c r="C159" s="212">
        <f>C150+C130+C158</f>
        <v>18132</v>
      </c>
      <c r="D159" s="212">
        <f>D150+D130+D158</f>
        <v>1706</v>
      </c>
      <c r="E159" s="212">
        <f>E150+E130+E158</f>
        <v>1706</v>
      </c>
      <c r="F159" s="212">
        <f>F150+F130+F158</f>
        <v>0</v>
      </c>
      <c r="G159" s="212">
        <f>G150+G130+G158</f>
        <v>0</v>
      </c>
      <c r="H159" s="209">
        <f t="shared" si="3"/>
        <v>1706</v>
      </c>
    </row>
    <row r="160" spans="1:8" ht="21" customHeight="1" x14ac:dyDescent="0.3">
      <c r="A160" s="204">
        <v>151</v>
      </c>
      <c r="B160" s="211" t="s">
        <v>472</v>
      </c>
      <c r="C160" s="212">
        <v>0</v>
      </c>
      <c r="D160" s="212">
        <v>0</v>
      </c>
      <c r="E160" s="208"/>
      <c r="F160" s="208"/>
      <c r="G160" s="208"/>
      <c r="H160" s="209">
        <f t="shared" si="3"/>
        <v>0</v>
      </c>
    </row>
    <row r="161" spans="1:8" ht="21" customHeight="1" x14ac:dyDescent="0.3">
      <c r="A161" s="204">
        <v>152</v>
      </c>
      <c r="B161" s="211" t="s">
        <v>473</v>
      </c>
      <c r="C161" s="212">
        <v>0</v>
      </c>
      <c r="D161" s="212">
        <v>0</v>
      </c>
      <c r="E161" s="208"/>
      <c r="F161" s="208"/>
      <c r="G161" s="208"/>
      <c r="H161" s="209">
        <f t="shared" si="3"/>
        <v>0</v>
      </c>
    </row>
    <row r="162" spans="1:8" ht="21" customHeight="1" x14ac:dyDescent="0.3">
      <c r="A162" s="204">
        <v>153</v>
      </c>
      <c r="B162" s="205" t="s">
        <v>474</v>
      </c>
      <c r="C162" s="206">
        <v>0</v>
      </c>
      <c r="D162" s="206">
        <v>0</v>
      </c>
      <c r="E162" s="208"/>
      <c r="F162" s="208"/>
      <c r="G162" s="208"/>
      <c r="H162" s="209">
        <f t="shared" si="3"/>
        <v>0</v>
      </c>
    </row>
    <row r="163" spans="1:8" ht="21" customHeight="1" x14ac:dyDescent="0.3">
      <c r="A163" s="204">
        <v>154</v>
      </c>
      <c r="B163" s="205" t="s">
        <v>475</v>
      </c>
      <c r="C163" s="206">
        <v>3919</v>
      </c>
      <c r="D163" s="206">
        <v>3448</v>
      </c>
      <c r="E163" s="208">
        <v>3448</v>
      </c>
      <c r="F163" s="208">
        <v>0</v>
      </c>
      <c r="G163" s="208">
        <v>0</v>
      </c>
      <c r="H163" s="209">
        <f t="shared" si="3"/>
        <v>3448</v>
      </c>
    </row>
    <row r="164" spans="1:8" ht="21" customHeight="1" x14ac:dyDescent="0.3">
      <c r="A164" s="204">
        <v>155</v>
      </c>
      <c r="B164" s="205" t="s">
        <v>476</v>
      </c>
      <c r="C164" s="206">
        <v>0</v>
      </c>
      <c r="D164" s="206">
        <v>0</v>
      </c>
      <c r="E164" s="208"/>
      <c r="F164" s="208"/>
      <c r="G164" s="208"/>
      <c r="H164" s="209">
        <f t="shared" si="3"/>
        <v>0</v>
      </c>
    </row>
    <row r="165" spans="1:8" ht="21" customHeight="1" x14ac:dyDescent="0.3">
      <c r="A165" s="204">
        <v>156</v>
      </c>
      <c r="B165" s="211" t="s">
        <v>477</v>
      </c>
      <c r="C165" s="216">
        <f>C162+C163+C164</f>
        <v>3919</v>
      </c>
      <c r="D165" s="216">
        <f>D162+D163+D164</f>
        <v>3448</v>
      </c>
      <c r="E165" s="216">
        <f>E162+E163+E164</f>
        <v>3448</v>
      </c>
      <c r="F165" s="216">
        <f>F162+F163+F164</f>
        <v>0</v>
      </c>
      <c r="G165" s="216">
        <f>G162+G163+G164</f>
        <v>0</v>
      </c>
      <c r="H165" s="217">
        <f t="shared" si="3"/>
        <v>3448</v>
      </c>
    </row>
    <row r="166" spans="1:8" ht="21" customHeight="1" thickBot="1" x14ac:dyDescent="0.35">
      <c r="A166" s="204">
        <v>157</v>
      </c>
      <c r="B166" s="215" t="s">
        <v>478</v>
      </c>
      <c r="C166" s="218">
        <f>C110+C159+C160+C161+C165</f>
        <v>252614</v>
      </c>
      <c r="D166" s="218">
        <f>D110+D159+D160+D161+D165</f>
        <v>207896</v>
      </c>
      <c r="E166" s="218">
        <f>E110+E159+E160+E161+E165</f>
        <v>207896</v>
      </c>
      <c r="F166" s="218">
        <f>F110+F159+F160+F161+F165</f>
        <v>0</v>
      </c>
      <c r="G166" s="218">
        <f>G110+G159+G160+G161+G165</f>
        <v>0</v>
      </c>
      <c r="H166" s="219">
        <f t="shared" si="3"/>
        <v>207896</v>
      </c>
    </row>
  </sheetData>
  <mergeCells count="8">
    <mergeCell ref="A5:D5"/>
    <mergeCell ref="E5:E8"/>
    <mergeCell ref="F5:F8"/>
    <mergeCell ref="G5:G8"/>
    <mergeCell ref="H5:H8"/>
    <mergeCell ref="A7:B8"/>
    <mergeCell ref="C6:C8"/>
    <mergeCell ref="D6:D8"/>
  </mergeCells>
  <pageMargins left="0.70866141732283472" right="0.70866141732283472" top="0.74803149606299213" bottom="0.74803149606299213" header="0.31496062992125984" footer="0.31496062992125984"/>
  <pageSetup paperSize="8" scale="60" orientation="portrait" r:id="rId1"/>
  <headerFooter>
    <oddHeader>&amp;C.../2025 (VI....) számú határozat
a Marcali Kistérségi Többcélú Társulás
2024. évi költségvetésének teljesítéséről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B2:F9"/>
  <sheetViews>
    <sheetView view="pageLayout" zoomScaleNormal="100" zoomScaleSheetLayoutView="100" workbookViewId="0">
      <selection activeCell="A61" sqref="A61"/>
    </sheetView>
  </sheetViews>
  <sheetFormatPr defaultRowHeight="14.4" x14ac:dyDescent="0.3"/>
  <cols>
    <col min="3" max="3" width="33.109375" customWidth="1"/>
    <col min="4" max="4" width="18.6640625" customWidth="1"/>
    <col min="5" max="5" width="20.5546875" customWidth="1"/>
    <col min="6" max="6" width="27" customWidth="1"/>
  </cols>
  <sheetData>
    <row r="2" spans="2:6" x14ac:dyDescent="0.3">
      <c r="B2" t="s">
        <v>521</v>
      </c>
    </row>
    <row r="3" spans="2:6" x14ac:dyDescent="0.3">
      <c r="B3" s="409" t="s">
        <v>522</v>
      </c>
      <c r="C3" s="409"/>
      <c r="D3" s="409"/>
      <c r="E3" s="409"/>
      <c r="F3" s="409"/>
    </row>
    <row r="5" spans="2:6" ht="15" thickBot="1" x14ac:dyDescent="0.35">
      <c r="F5" s="11" t="s">
        <v>19</v>
      </c>
    </row>
    <row r="6" spans="2:6" ht="43.2" x14ac:dyDescent="0.3">
      <c r="B6" s="241" t="s">
        <v>504</v>
      </c>
      <c r="C6" s="242" t="s">
        <v>523</v>
      </c>
      <c r="D6" s="243" t="s">
        <v>525</v>
      </c>
      <c r="E6" s="242" t="s">
        <v>524</v>
      </c>
      <c r="F6" s="244" t="s">
        <v>555</v>
      </c>
    </row>
    <row r="7" spans="2:6" ht="28.8" x14ac:dyDescent="0.3">
      <c r="B7" s="273" t="s">
        <v>12</v>
      </c>
      <c r="C7" s="276" t="s">
        <v>552</v>
      </c>
      <c r="D7" s="277">
        <v>0.5</v>
      </c>
      <c r="E7" s="274">
        <v>100</v>
      </c>
      <c r="F7" s="275">
        <v>0</v>
      </c>
    </row>
    <row r="8" spans="2:6" ht="28.8" x14ac:dyDescent="0.3">
      <c r="B8" s="270" t="s">
        <v>13</v>
      </c>
      <c r="C8" s="238" t="s">
        <v>526</v>
      </c>
      <c r="D8" s="239">
        <v>32</v>
      </c>
      <c r="E8" s="159">
        <v>4800</v>
      </c>
      <c r="F8" s="240">
        <v>0</v>
      </c>
    </row>
    <row r="9" spans="2:6" ht="15" thickBot="1" x14ac:dyDescent="0.35">
      <c r="B9" s="245" t="s">
        <v>0</v>
      </c>
      <c r="C9" s="246" t="s">
        <v>527</v>
      </c>
      <c r="D9" s="246" t="s">
        <v>527</v>
      </c>
      <c r="E9" s="247">
        <f>SUM(E7:E8)</f>
        <v>4900</v>
      </c>
      <c r="F9" s="248">
        <f>SUM(F8)</f>
        <v>0</v>
      </c>
    </row>
  </sheetData>
  <mergeCells count="1">
    <mergeCell ref="B3:F3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 xml:space="preserve">&amp;C.../2025 (V....) számú határozat
a Marcali Kistérségi Többcélú Társulás
2024. évi költségvetésének teljesítéséről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2:J32"/>
  <sheetViews>
    <sheetView zoomScaleNormal="100" zoomScaleSheetLayoutView="110" workbookViewId="0">
      <selection activeCell="A61" sqref="A61"/>
    </sheetView>
  </sheetViews>
  <sheetFormatPr defaultRowHeight="14.4" x14ac:dyDescent="0.3"/>
  <cols>
    <col min="1" max="1" width="34.109375" customWidth="1"/>
    <col min="9" max="9" width="10" customWidth="1"/>
  </cols>
  <sheetData>
    <row r="2" spans="1:10" x14ac:dyDescent="0.3">
      <c r="A2" t="s">
        <v>539</v>
      </c>
    </row>
    <row r="3" spans="1:10" ht="15" thickBot="1" x14ac:dyDescent="0.35">
      <c r="J3" s="11" t="s">
        <v>528</v>
      </c>
    </row>
    <row r="4" spans="1:10" ht="15" thickBot="1" x14ac:dyDescent="0.35">
      <c r="A4" s="249" t="s">
        <v>210</v>
      </c>
      <c r="B4" s="410"/>
      <c r="C4" s="411"/>
      <c r="D4" s="411"/>
      <c r="E4" s="411"/>
      <c r="F4" s="411"/>
      <c r="G4" s="411"/>
      <c r="H4" s="411"/>
      <c r="I4" s="412"/>
      <c r="J4" s="251" t="s">
        <v>0</v>
      </c>
    </row>
    <row r="5" spans="1:10" ht="43.2" x14ac:dyDescent="0.3">
      <c r="A5" s="252"/>
      <c r="B5" s="250" t="s">
        <v>529</v>
      </c>
      <c r="C5" s="253" t="s">
        <v>12</v>
      </c>
      <c r="D5" s="253" t="s">
        <v>13</v>
      </c>
      <c r="E5" s="253" t="s">
        <v>14</v>
      </c>
      <c r="F5" s="253" t="s">
        <v>196</v>
      </c>
      <c r="G5" s="253" t="s">
        <v>197</v>
      </c>
      <c r="H5" s="253" t="s">
        <v>198</v>
      </c>
      <c r="I5" s="254" t="s">
        <v>530</v>
      </c>
      <c r="J5" s="255"/>
    </row>
    <row r="6" spans="1:10" x14ac:dyDescent="0.3">
      <c r="A6" s="256" t="s">
        <v>531</v>
      </c>
      <c r="B6" s="239">
        <v>0</v>
      </c>
      <c r="C6" s="239">
        <v>0</v>
      </c>
      <c r="D6" s="239">
        <v>0</v>
      </c>
      <c r="E6" s="239">
        <v>0</v>
      </c>
      <c r="F6" s="239">
        <v>0</v>
      </c>
      <c r="G6" s="239">
        <v>0</v>
      </c>
      <c r="H6" s="239">
        <v>0</v>
      </c>
      <c r="I6" s="239">
        <v>0</v>
      </c>
      <c r="J6" s="257">
        <f>SUM(B6:I6)</f>
        <v>0</v>
      </c>
    </row>
    <row r="7" spans="1:10" x14ac:dyDescent="0.3">
      <c r="A7" s="256" t="s">
        <v>532</v>
      </c>
      <c r="B7" s="239">
        <v>0</v>
      </c>
      <c r="C7" s="239">
        <v>0</v>
      </c>
      <c r="D7" s="239">
        <v>0</v>
      </c>
      <c r="E7" s="239">
        <v>0</v>
      </c>
      <c r="F7" s="239">
        <v>0</v>
      </c>
      <c r="G7" s="239">
        <v>0</v>
      </c>
      <c r="H7" s="239">
        <v>0</v>
      </c>
      <c r="I7" s="239">
        <v>0</v>
      </c>
      <c r="J7" s="257">
        <f t="shared" ref="J7:J13" si="0">SUM(B7:I7)</f>
        <v>0</v>
      </c>
    </row>
    <row r="8" spans="1:10" x14ac:dyDescent="0.3">
      <c r="A8" s="256" t="s">
        <v>533</v>
      </c>
      <c r="B8" s="239">
        <v>0</v>
      </c>
      <c r="C8" s="239">
        <v>0</v>
      </c>
      <c r="D8" s="239">
        <v>0</v>
      </c>
      <c r="E8" s="239">
        <v>0</v>
      </c>
      <c r="F8" s="239">
        <v>0</v>
      </c>
      <c r="G8" s="239">
        <v>0</v>
      </c>
      <c r="H8" s="239">
        <v>0</v>
      </c>
      <c r="I8" s="239">
        <v>0</v>
      </c>
      <c r="J8" s="257">
        <f t="shared" si="0"/>
        <v>0</v>
      </c>
    </row>
    <row r="9" spans="1:10" ht="43.2" x14ac:dyDescent="0.3">
      <c r="A9" s="256" t="s">
        <v>534</v>
      </c>
      <c r="B9" s="239">
        <v>0</v>
      </c>
      <c r="C9" s="239">
        <v>21420</v>
      </c>
      <c r="D9" s="239">
        <v>10710</v>
      </c>
      <c r="E9" s="239">
        <v>9230</v>
      </c>
      <c r="F9" s="239">
        <v>0</v>
      </c>
      <c r="G9" s="239">
        <v>0</v>
      </c>
      <c r="H9" s="239">
        <v>0</v>
      </c>
      <c r="I9" s="239">
        <v>0</v>
      </c>
      <c r="J9" s="257">
        <f t="shared" si="0"/>
        <v>41360</v>
      </c>
    </row>
    <row r="10" spans="1:10" x14ac:dyDescent="0.3">
      <c r="A10" s="256" t="s">
        <v>535</v>
      </c>
      <c r="B10" s="239">
        <v>0</v>
      </c>
      <c r="C10" s="239">
        <v>0</v>
      </c>
      <c r="D10" s="239">
        <v>0</v>
      </c>
      <c r="E10" s="239">
        <v>0</v>
      </c>
      <c r="F10" s="239">
        <v>0</v>
      </c>
      <c r="G10" s="239">
        <v>0</v>
      </c>
      <c r="H10" s="239">
        <v>0</v>
      </c>
      <c r="I10" s="239">
        <v>0</v>
      </c>
      <c r="J10" s="257">
        <f t="shared" si="0"/>
        <v>0</v>
      </c>
    </row>
    <row r="11" spans="1:10" ht="28.8" x14ac:dyDescent="0.3">
      <c r="A11" s="256" t="s">
        <v>536</v>
      </c>
      <c r="B11" s="239">
        <v>0</v>
      </c>
      <c r="C11" s="239">
        <v>0</v>
      </c>
      <c r="D11" s="239">
        <v>0</v>
      </c>
      <c r="E11" s="239">
        <v>0</v>
      </c>
      <c r="F11" s="239">
        <v>0</v>
      </c>
      <c r="G11" s="239">
        <v>0</v>
      </c>
      <c r="H11" s="239">
        <v>0</v>
      </c>
      <c r="I11" s="239">
        <v>0</v>
      </c>
      <c r="J11" s="257">
        <f t="shared" si="0"/>
        <v>0</v>
      </c>
    </row>
    <row r="12" spans="1:10" ht="28.8" x14ac:dyDescent="0.3">
      <c r="A12" s="256" t="s">
        <v>537</v>
      </c>
      <c r="B12" s="239">
        <v>0</v>
      </c>
      <c r="C12" s="239">
        <v>0</v>
      </c>
      <c r="D12" s="239">
        <v>0</v>
      </c>
      <c r="E12" s="239">
        <v>0</v>
      </c>
      <c r="F12" s="239">
        <v>0</v>
      </c>
      <c r="G12" s="239">
        <v>0</v>
      </c>
      <c r="H12" s="239">
        <v>0</v>
      </c>
      <c r="I12" s="239">
        <v>0</v>
      </c>
      <c r="J12" s="257">
        <f t="shared" si="0"/>
        <v>0</v>
      </c>
    </row>
    <row r="13" spans="1:10" ht="15" thickBot="1" x14ac:dyDescent="0.35">
      <c r="A13" s="245" t="s">
        <v>538</v>
      </c>
      <c r="B13" s="258">
        <f>SUM(B6:B12)</f>
        <v>0</v>
      </c>
      <c r="C13" s="258">
        <f t="shared" ref="C13:I13" si="1">SUM(C6:C12)</f>
        <v>21420</v>
      </c>
      <c r="D13" s="258">
        <f t="shared" si="1"/>
        <v>10710</v>
      </c>
      <c r="E13" s="258">
        <f t="shared" si="1"/>
        <v>9230</v>
      </c>
      <c r="F13" s="258">
        <f t="shared" si="1"/>
        <v>0</v>
      </c>
      <c r="G13" s="258">
        <f t="shared" si="1"/>
        <v>0</v>
      </c>
      <c r="H13" s="258">
        <f t="shared" si="1"/>
        <v>0</v>
      </c>
      <c r="I13" s="258">
        <f t="shared" si="1"/>
        <v>0</v>
      </c>
      <c r="J13" s="259">
        <f t="shared" si="0"/>
        <v>41360</v>
      </c>
    </row>
    <row r="14" spans="1:10" ht="15" thickBot="1" x14ac:dyDescent="0.35">
      <c r="A14" s="260" t="s">
        <v>540</v>
      </c>
      <c r="B14" s="261">
        <v>0</v>
      </c>
      <c r="C14" s="261">
        <v>0</v>
      </c>
      <c r="D14" s="261">
        <v>0</v>
      </c>
      <c r="E14" s="261">
        <v>0</v>
      </c>
      <c r="F14" s="261">
        <v>0</v>
      </c>
      <c r="G14" s="261">
        <v>0</v>
      </c>
      <c r="H14" s="261">
        <v>0</v>
      </c>
      <c r="I14" s="261">
        <v>0</v>
      </c>
      <c r="J14" s="261">
        <v>0</v>
      </c>
    </row>
    <row r="15" spans="1:10" ht="28.2" thickBot="1" x14ac:dyDescent="0.35">
      <c r="A15" s="262" t="s">
        <v>541</v>
      </c>
      <c r="B15" s="263">
        <v>0</v>
      </c>
      <c r="C15" s="263">
        <v>0</v>
      </c>
      <c r="D15" s="263">
        <v>0</v>
      </c>
      <c r="E15" s="263">
        <v>0</v>
      </c>
      <c r="F15" s="263">
        <v>0</v>
      </c>
      <c r="G15" s="263">
        <v>0</v>
      </c>
      <c r="H15" s="263">
        <v>0</v>
      </c>
      <c r="I15" s="263">
        <v>0</v>
      </c>
      <c r="J15" s="263">
        <v>0</v>
      </c>
    </row>
    <row r="16" spans="1:10" ht="28.2" thickBot="1" x14ac:dyDescent="0.35">
      <c r="A16" s="262" t="s">
        <v>542</v>
      </c>
      <c r="B16" s="263">
        <v>0</v>
      </c>
      <c r="C16" s="263">
        <v>0</v>
      </c>
      <c r="D16" s="263">
        <v>0</v>
      </c>
      <c r="E16" s="263">
        <v>0</v>
      </c>
      <c r="F16" s="263">
        <v>0</v>
      </c>
      <c r="G16" s="263">
        <v>0</v>
      </c>
      <c r="H16" s="263">
        <v>0</v>
      </c>
      <c r="I16" s="263">
        <v>0</v>
      </c>
      <c r="J16" s="263">
        <v>0</v>
      </c>
    </row>
    <row r="17" spans="1:10" ht="15" thickBot="1" x14ac:dyDescent="0.35">
      <c r="A17" s="262" t="s">
        <v>543</v>
      </c>
      <c r="B17" s="263">
        <v>0</v>
      </c>
      <c r="C17" s="263">
        <v>0</v>
      </c>
      <c r="D17" s="263">
        <v>0</v>
      </c>
      <c r="E17" s="263">
        <v>0</v>
      </c>
      <c r="F17" s="263">
        <v>0</v>
      </c>
      <c r="G17" s="263">
        <v>0</v>
      </c>
      <c r="H17" s="263">
        <v>0</v>
      </c>
      <c r="I17" s="263">
        <v>0</v>
      </c>
      <c r="J17" s="263">
        <v>0</v>
      </c>
    </row>
    <row r="18" spans="1:10" ht="15" thickBot="1" x14ac:dyDescent="0.35">
      <c r="A18" s="262" t="s">
        <v>544</v>
      </c>
      <c r="B18" s="263">
        <v>0</v>
      </c>
      <c r="C18" s="263">
        <v>0</v>
      </c>
      <c r="D18" s="263">
        <v>0</v>
      </c>
      <c r="E18" s="263">
        <v>0</v>
      </c>
      <c r="F18" s="263">
        <v>0</v>
      </c>
      <c r="G18" s="263">
        <v>0</v>
      </c>
      <c r="H18" s="263">
        <v>0</v>
      </c>
      <c r="I18" s="263">
        <v>0</v>
      </c>
      <c r="J18" s="263">
        <v>0</v>
      </c>
    </row>
    <row r="19" spans="1:10" ht="15" thickBot="1" x14ac:dyDescent="0.35">
      <c r="A19" s="262" t="s">
        <v>545</v>
      </c>
      <c r="B19" s="263">
        <v>0</v>
      </c>
      <c r="C19" s="263">
        <v>0</v>
      </c>
      <c r="D19" s="263">
        <v>0</v>
      </c>
      <c r="E19" s="263">
        <v>0</v>
      </c>
      <c r="F19" s="263">
        <v>0</v>
      </c>
      <c r="G19" s="263">
        <v>0</v>
      </c>
      <c r="H19" s="263">
        <v>0</v>
      </c>
      <c r="I19" s="263">
        <v>0</v>
      </c>
      <c r="J19" s="263">
        <v>0</v>
      </c>
    </row>
    <row r="20" spans="1:10" ht="15" thickBot="1" x14ac:dyDescent="0.35">
      <c r="A20" s="262" t="s">
        <v>546</v>
      </c>
      <c r="B20" s="263">
        <v>0</v>
      </c>
      <c r="C20" s="263">
        <v>0</v>
      </c>
      <c r="D20" s="263">
        <v>0</v>
      </c>
      <c r="E20" s="263">
        <v>0</v>
      </c>
      <c r="F20" s="263">
        <v>0</v>
      </c>
      <c r="G20" s="263">
        <v>0</v>
      </c>
      <c r="H20" s="263">
        <v>0</v>
      </c>
      <c r="I20" s="263">
        <v>0</v>
      </c>
      <c r="J20" s="263">
        <v>0</v>
      </c>
    </row>
    <row r="21" spans="1:10" ht="28.2" thickBot="1" x14ac:dyDescent="0.35">
      <c r="A21" s="262" t="s">
        <v>547</v>
      </c>
      <c r="B21" s="263">
        <v>0</v>
      </c>
      <c r="C21" s="263">
        <v>0</v>
      </c>
      <c r="D21" s="263">
        <v>0</v>
      </c>
      <c r="E21" s="263">
        <v>0</v>
      </c>
      <c r="F21" s="263">
        <v>0</v>
      </c>
      <c r="G21" s="263">
        <v>0</v>
      </c>
      <c r="H21" s="263">
        <v>0</v>
      </c>
      <c r="I21" s="263">
        <v>0</v>
      </c>
      <c r="J21" s="263">
        <v>0</v>
      </c>
    </row>
    <row r="22" spans="1:10" ht="42" thickBot="1" x14ac:dyDescent="0.35">
      <c r="A22" s="264" t="s">
        <v>548</v>
      </c>
      <c r="B22" s="261">
        <v>0</v>
      </c>
      <c r="C22" s="261">
        <v>0</v>
      </c>
      <c r="D22" s="261">
        <v>0</v>
      </c>
      <c r="E22" s="261">
        <v>0</v>
      </c>
      <c r="F22" s="261">
        <v>0</v>
      </c>
      <c r="G22" s="261">
        <v>0</v>
      </c>
      <c r="H22" s="261">
        <v>0</v>
      </c>
      <c r="I22" s="261">
        <v>0</v>
      </c>
      <c r="J22" s="261">
        <v>0</v>
      </c>
    </row>
    <row r="23" spans="1:10" ht="28.2" thickBot="1" x14ac:dyDescent="0.35">
      <c r="A23" s="262" t="s">
        <v>541</v>
      </c>
      <c r="B23" s="263">
        <v>0</v>
      </c>
      <c r="C23" s="263">
        <v>0</v>
      </c>
      <c r="D23" s="263">
        <v>0</v>
      </c>
      <c r="E23" s="263">
        <v>0</v>
      </c>
      <c r="F23" s="263">
        <v>0</v>
      </c>
      <c r="G23" s="263">
        <v>0</v>
      </c>
      <c r="H23" s="263">
        <v>0</v>
      </c>
      <c r="I23" s="263">
        <v>0</v>
      </c>
      <c r="J23" s="263">
        <v>0</v>
      </c>
    </row>
    <row r="24" spans="1:10" ht="28.2" thickBot="1" x14ac:dyDescent="0.35">
      <c r="A24" s="262" t="s">
        <v>542</v>
      </c>
      <c r="B24" s="263">
        <v>0</v>
      </c>
      <c r="C24" s="263">
        <v>0</v>
      </c>
      <c r="D24" s="263">
        <v>0</v>
      </c>
      <c r="E24" s="263">
        <v>0</v>
      </c>
      <c r="F24" s="263">
        <v>0</v>
      </c>
      <c r="G24" s="263">
        <v>0</v>
      </c>
      <c r="H24" s="263">
        <v>0</v>
      </c>
      <c r="I24" s="263">
        <v>0</v>
      </c>
      <c r="J24" s="263">
        <v>0</v>
      </c>
    </row>
    <row r="25" spans="1:10" ht="15" thickBot="1" x14ac:dyDescent="0.35">
      <c r="A25" s="262" t="s">
        <v>543</v>
      </c>
      <c r="B25" s="263">
        <v>0</v>
      </c>
      <c r="C25" s="263">
        <v>0</v>
      </c>
      <c r="D25" s="263">
        <v>0</v>
      </c>
      <c r="E25" s="263">
        <v>0</v>
      </c>
      <c r="F25" s="263">
        <v>0</v>
      </c>
      <c r="G25" s="263">
        <v>0</v>
      </c>
      <c r="H25" s="263">
        <v>0</v>
      </c>
      <c r="I25" s="263">
        <v>0</v>
      </c>
      <c r="J25" s="263">
        <v>0</v>
      </c>
    </row>
    <row r="26" spans="1:10" ht="15" thickBot="1" x14ac:dyDescent="0.35">
      <c r="A26" s="262" t="s">
        <v>544</v>
      </c>
      <c r="B26" s="263">
        <v>0</v>
      </c>
      <c r="C26" s="263">
        <v>0</v>
      </c>
      <c r="D26" s="263">
        <v>0</v>
      </c>
      <c r="E26" s="263">
        <v>0</v>
      </c>
      <c r="F26" s="263">
        <v>0</v>
      </c>
      <c r="G26" s="263">
        <v>0</v>
      </c>
      <c r="H26" s="263">
        <v>0</v>
      </c>
      <c r="I26" s="263">
        <v>0</v>
      </c>
      <c r="J26" s="263">
        <v>0</v>
      </c>
    </row>
    <row r="27" spans="1:10" ht="15" thickBot="1" x14ac:dyDescent="0.35">
      <c r="A27" s="262" t="s">
        <v>545</v>
      </c>
      <c r="B27" s="263">
        <v>0</v>
      </c>
      <c r="C27" s="263">
        <v>0</v>
      </c>
      <c r="D27" s="263">
        <v>0</v>
      </c>
      <c r="E27" s="263">
        <v>0</v>
      </c>
      <c r="F27" s="263">
        <v>0</v>
      </c>
      <c r="G27" s="263">
        <v>0</v>
      </c>
      <c r="H27" s="263">
        <v>0</v>
      </c>
      <c r="I27" s="263">
        <v>0</v>
      </c>
      <c r="J27" s="263">
        <v>0</v>
      </c>
    </row>
    <row r="28" spans="1:10" ht="15" thickBot="1" x14ac:dyDescent="0.35">
      <c r="A28" s="262" t="s">
        <v>546</v>
      </c>
      <c r="B28" s="263">
        <v>0</v>
      </c>
      <c r="C28" s="263">
        <v>0</v>
      </c>
      <c r="D28" s="263">
        <v>0</v>
      </c>
      <c r="E28" s="263">
        <v>0</v>
      </c>
      <c r="F28" s="263">
        <v>0</v>
      </c>
      <c r="G28" s="263">
        <v>0</v>
      </c>
      <c r="H28" s="263">
        <v>0</v>
      </c>
      <c r="I28" s="263">
        <v>0</v>
      </c>
      <c r="J28" s="263">
        <v>0</v>
      </c>
    </row>
    <row r="29" spans="1:10" ht="28.2" thickBot="1" x14ac:dyDescent="0.35">
      <c r="A29" s="265" t="s">
        <v>547</v>
      </c>
      <c r="B29" s="263">
        <v>0</v>
      </c>
      <c r="C29" s="263">
        <v>0</v>
      </c>
      <c r="D29" s="263">
        <v>0</v>
      </c>
      <c r="E29" s="263">
        <v>0</v>
      </c>
      <c r="F29" s="263">
        <v>0</v>
      </c>
      <c r="G29" s="263">
        <v>0</v>
      </c>
      <c r="H29" s="263">
        <v>0</v>
      </c>
      <c r="I29" s="263">
        <v>0</v>
      </c>
      <c r="J29" s="266">
        <v>0</v>
      </c>
    </row>
    <row r="30" spans="1:10" ht="28.2" thickBot="1" x14ac:dyDescent="0.35">
      <c r="A30" s="267" t="s">
        <v>549</v>
      </c>
      <c r="B30" s="261">
        <v>0</v>
      </c>
      <c r="C30" s="261">
        <v>0</v>
      </c>
      <c r="D30" s="261">
        <v>0</v>
      </c>
      <c r="E30" s="261">
        <v>0</v>
      </c>
      <c r="F30" s="261">
        <v>0</v>
      </c>
      <c r="G30" s="261">
        <v>0</v>
      </c>
      <c r="H30" s="261">
        <v>0</v>
      </c>
      <c r="I30" s="261">
        <v>0</v>
      </c>
      <c r="J30" s="268">
        <v>0</v>
      </c>
    </row>
    <row r="31" spans="1:10" ht="28.2" thickBot="1" x14ac:dyDescent="0.35">
      <c r="A31" s="264" t="s">
        <v>550</v>
      </c>
      <c r="B31" s="261">
        <v>0</v>
      </c>
      <c r="C31" s="261">
        <v>0</v>
      </c>
      <c r="D31" s="261">
        <v>0</v>
      </c>
      <c r="E31" s="261">
        <v>0</v>
      </c>
      <c r="F31" s="261">
        <v>0</v>
      </c>
      <c r="G31" s="261">
        <v>0</v>
      </c>
      <c r="H31" s="261">
        <v>0</v>
      </c>
      <c r="I31" s="261">
        <v>0</v>
      </c>
      <c r="J31" s="261">
        <v>0</v>
      </c>
    </row>
    <row r="32" spans="1:10" ht="28.2" thickBot="1" x14ac:dyDescent="0.35">
      <c r="A32" s="264" t="s">
        <v>551</v>
      </c>
      <c r="B32" s="269"/>
      <c r="C32" s="269"/>
      <c r="D32" s="269"/>
      <c r="E32" s="269"/>
      <c r="F32" s="269"/>
      <c r="G32" s="269"/>
      <c r="H32" s="269"/>
      <c r="I32" s="269"/>
      <c r="J32" s="269"/>
    </row>
  </sheetData>
  <mergeCells count="1">
    <mergeCell ref="B4:I4"/>
  </mergeCells>
  <pageMargins left="0.25" right="0.25" top="0.75" bottom="0.75" header="0.3" footer="0.3"/>
  <pageSetup paperSize="8" scale="69" orientation="landscape" r:id="rId1"/>
  <headerFooter>
    <oddHeader xml:space="preserve">&amp;C.../2025 (V....) számú határozat
a Marcali Kistérségi Többcélú Társulás
2024. évi költségvetésének teljesítéséről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2:O28"/>
  <sheetViews>
    <sheetView topLeftCell="A11" zoomScale="80" zoomScaleNormal="80" zoomScaleSheetLayoutView="120" workbookViewId="0">
      <selection activeCell="L24" sqref="L24"/>
    </sheetView>
  </sheetViews>
  <sheetFormatPr defaultRowHeight="14.4" x14ac:dyDescent="0.3"/>
  <cols>
    <col min="1" max="1" width="40.6640625" customWidth="1"/>
    <col min="2" max="7" width="17.33203125" customWidth="1"/>
    <col min="8" max="13" width="18.109375" customWidth="1"/>
  </cols>
  <sheetData>
    <row r="2" spans="1:13" ht="15" thickBot="1" x14ac:dyDescent="0.35">
      <c r="A2" s="4" t="s">
        <v>35</v>
      </c>
      <c r="B2" s="4"/>
      <c r="C2" s="4"/>
      <c r="D2" s="4"/>
      <c r="E2" s="4"/>
      <c r="F2" s="4"/>
      <c r="G2" s="279" t="s">
        <v>19</v>
      </c>
      <c r="H2" s="4"/>
      <c r="I2" s="4"/>
      <c r="J2" s="4"/>
      <c r="K2" s="4"/>
      <c r="L2" s="4"/>
      <c r="M2" s="16" t="s">
        <v>19</v>
      </c>
    </row>
    <row r="3" spans="1:13" ht="67.5" customHeight="1" x14ac:dyDescent="0.3">
      <c r="A3" s="46" t="s">
        <v>33</v>
      </c>
      <c r="B3" s="41" t="s">
        <v>570</v>
      </c>
      <c r="C3" s="64" t="s">
        <v>571</v>
      </c>
      <c r="D3" s="41" t="s">
        <v>572</v>
      </c>
      <c r="E3" s="64" t="s">
        <v>573</v>
      </c>
      <c r="F3" s="41" t="s">
        <v>574</v>
      </c>
      <c r="G3" s="64" t="s">
        <v>575</v>
      </c>
      <c r="H3" s="64" t="s">
        <v>576</v>
      </c>
      <c r="I3" s="41" t="s">
        <v>577</v>
      </c>
      <c r="J3" s="64" t="s">
        <v>578</v>
      </c>
      <c r="K3" s="65" t="s">
        <v>581</v>
      </c>
      <c r="L3" s="65" t="s">
        <v>579</v>
      </c>
      <c r="M3" s="94" t="s">
        <v>580</v>
      </c>
    </row>
    <row r="4" spans="1:13" x14ac:dyDescent="0.3">
      <c r="A4" s="19" t="s">
        <v>26</v>
      </c>
      <c r="B4" s="13">
        <f>SUM(B5:B11)-B8</f>
        <v>187996</v>
      </c>
      <c r="C4" s="13">
        <f>SUM(C5:C11)-C8</f>
        <v>174605</v>
      </c>
      <c r="D4" s="95">
        <f t="shared" ref="D4:D24" si="0">IF(B4&gt;0,C4/B4,"  ")</f>
        <v>0.92876976105874598</v>
      </c>
      <c r="E4" s="13">
        <f>SUM(E5:E11)-E8</f>
        <v>705185</v>
      </c>
      <c r="F4" s="13">
        <f>SUM(F5:F11)-F8</f>
        <v>644536</v>
      </c>
      <c r="G4" s="95">
        <f t="shared" ref="G4:G24" si="1">IF(E4&gt;0,F4/E4,"  ")</f>
        <v>0.91399561817111818</v>
      </c>
      <c r="H4" s="13">
        <f>SUM(H5:H11)-H8</f>
        <v>583633</v>
      </c>
      <c r="I4" s="13">
        <f>SUM(I5:I11)-I8</f>
        <v>578209</v>
      </c>
      <c r="J4" s="117">
        <f t="shared" ref="J4:J24" si="2">IF(H4&gt;0,I4/H4,"  ")</f>
        <v>0.99070648849533871</v>
      </c>
      <c r="K4" s="146">
        <f t="shared" ref="K4:L7" si="3">B4+E4+H4</f>
        <v>1476814</v>
      </c>
      <c r="L4" s="13">
        <f t="shared" si="3"/>
        <v>1397350</v>
      </c>
      <c r="M4" s="128">
        <f t="shared" ref="M4:M24" si="4">IF(K4&gt;0,L4/K4,"  ")</f>
        <v>0.94619227607538936</v>
      </c>
    </row>
    <row r="5" spans="1:13" x14ac:dyDescent="0.3">
      <c r="A5" s="17" t="s">
        <v>16</v>
      </c>
      <c r="B5" s="61">
        <v>45793</v>
      </c>
      <c r="C5" s="61">
        <v>43579</v>
      </c>
      <c r="D5" s="112">
        <f t="shared" si="0"/>
        <v>0.95165199921385368</v>
      </c>
      <c r="E5" s="61">
        <v>440078</v>
      </c>
      <c r="F5" s="61">
        <v>423785</v>
      </c>
      <c r="G5" s="112">
        <f t="shared" si="1"/>
        <v>0.96297701771049682</v>
      </c>
      <c r="H5" s="282">
        <v>462202</v>
      </c>
      <c r="I5" s="6">
        <v>461242</v>
      </c>
      <c r="J5" s="138">
        <f t="shared" si="2"/>
        <v>0.99792298605371677</v>
      </c>
      <c r="K5" s="147">
        <f t="shared" si="3"/>
        <v>948073</v>
      </c>
      <c r="L5" s="6">
        <f t="shared" si="3"/>
        <v>928606</v>
      </c>
      <c r="M5" s="138">
        <f t="shared" si="4"/>
        <v>0.9794667710186874</v>
      </c>
    </row>
    <row r="6" spans="1:13" ht="26.4" x14ac:dyDescent="0.3">
      <c r="A6" s="17" t="s">
        <v>110</v>
      </c>
      <c r="B6" s="61">
        <v>3088</v>
      </c>
      <c r="C6" s="61">
        <v>3088</v>
      </c>
      <c r="D6" s="112">
        <f t="shared" si="0"/>
        <v>1</v>
      </c>
      <c r="E6" s="61">
        <v>59779</v>
      </c>
      <c r="F6" s="61">
        <v>55849</v>
      </c>
      <c r="G6" s="112">
        <f t="shared" si="1"/>
        <v>0.93425784974656656</v>
      </c>
      <c r="H6" s="282">
        <v>61358</v>
      </c>
      <c r="I6" s="6">
        <v>61180</v>
      </c>
      <c r="J6" s="138">
        <f t="shared" si="2"/>
        <v>0.99709899279637537</v>
      </c>
      <c r="K6" s="147">
        <f t="shared" si="3"/>
        <v>124225</v>
      </c>
      <c r="L6" s="6">
        <f t="shared" si="3"/>
        <v>120117</v>
      </c>
      <c r="M6" s="138">
        <f t="shared" si="4"/>
        <v>0.96693097202656475</v>
      </c>
    </row>
    <row r="7" spans="1:13" x14ac:dyDescent="0.3">
      <c r="A7" s="17" t="s">
        <v>18</v>
      </c>
      <c r="B7" s="61">
        <v>26226</v>
      </c>
      <c r="C7" s="61">
        <v>15464</v>
      </c>
      <c r="D7" s="112">
        <f t="shared" si="0"/>
        <v>0.58964386486692599</v>
      </c>
      <c r="E7" s="61">
        <v>181662</v>
      </c>
      <c r="F7" s="61">
        <v>164613</v>
      </c>
      <c r="G7" s="112">
        <f t="shared" si="1"/>
        <v>0.90614988274928165</v>
      </c>
      <c r="H7" s="282">
        <v>56717</v>
      </c>
      <c r="I7" s="6">
        <v>55787</v>
      </c>
      <c r="J7" s="138">
        <f t="shared" si="2"/>
        <v>0.98360279986600141</v>
      </c>
      <c r="K7" s="147">
        <f t="shared" si="3"/>
        <v>264605</v>
      </c>
      <c r="L7" s="6">
        <f t="shared" si="3"/>
        <v>235864</v>
      </c>
      <c r="M7" s="138">
        <f t="shared" si="4"/>
        <v>0.89138149316906334</v>
      </c>
    </row>
    <row r="8" spans="1:13" x14ac:dyDescent="0.3">
      <c r="A8" s="17" t="s">
        <v>106</v>
      </c>
      <c r="B8" s="20">
        <f>SUM(B9:B10)</f>
        <v>112889</v>
      </c>
      <c r="C8" s="20">
        <f>SUM(C9:C10)</f>
        <v>112474</v>
      </c>
      <c r="D8" s="113">
        <f t="shared" si="0"/>
        <v>0.99632382251592277</v>
      </c>
      <c r="E8" s="20">
        <f>SUM(E9:E10)</f>
        <v>23416</v>
      </c>
      <c r="F8" s="20">
        <f>SUM(F9:F10)</f>
        <v>39</v>
      </c>
      <c r="G8" s="113">
        <f t="shared" si="1"/>
        <v>1.6655278442090878E-3</v>
      </c>
      <c r="H8" s="20">
        <f>SUM(H9:H10)</f>
        <v>3356</v>
      </c>
      <c r="I8" s="20">
        <f>SUM(I9:I10)</f>
        <v>0</v>
      </c>
      <c r="J8" s="118">
        <f t="shared" si="2"/>
        <v>0</v>
      </c>
      <c r="K8" s="147">
        <f>SUM(K9:K10)</f>
        <v>139661</v>
      </c>
      <c r="L8" s="6">
        <f>SUM(L9:L10)</f>
        <v>112513</v>
      </c>
      <c r="M8" s="138">
        <f t="shared" si="4"/>
        <v>0.80561502495327975</v>
      </c>
    </row>
    <row r="9" spans="1:13" ht="18" customHeight="1" x14ac:dyDescent="0.3">
      <c r="A9" s="82" t="s">
        <v>107</v>
      </c>
      <c r="B9" s="8">
        <v>112889</v>
      </c>
      <c r="C9" s="8">
        <v>112474</v>
      </c>
      <c r="D9" s="105">
        <f t="shared" si="0"/>
        <v>0.99632382251592277</v>
      </c>
      <c r="E9" s="8">
        <v>23416</v>
      </c>
      <c r="F9" s="8">
        <v>39</v>
      </c>
      <c r="G9" s="105">
        <f t="shared" si="1"/>
        <v>1.6655278442090878E-3</v>
      </c>
      <c r="H9" s="8">
        <v>3356</v>
      </c>
      <c r="I9" s="92"/>
      <c r="J9" s="119">
        <f t="shared" si="2"/>
        <v>0</v>
      </c>
      <c r="K9" s="148">
        <f t="shared" ref="K9:L15" si="5">B9+E9+H9</f>
        <v>139661</v>
      </c>
      <c r="L9" s="8">
        <f t="shared" si="5"/>
        <v>112513</v>
      </c>
      <c r="M9" s="144">
        <f t="shared" si="4"/>
        <v>0.80561502495327975</v>
      </c>
    </row>
    <row r="10" spans="1:13" x14ac:dyDescent="0.3">
      <c r="A10" s="18" t="s">
        <v>108</v>
      </c>
      <c r="B10" s="8"/>
      <c r="C10" s="8"/>
      <c r="D10" s="105" t="str">
        <f t="shared" si="0"/>
        <v xml:space="preserve">  </v>
      </c>
      <c r="E10" s="8"/>
      <c r="F10" s="8"/>
      <c r="G10" s="105" t="str">
        <f t="shared" si="1"/>
        <v xml:space="preserve">  </v>
      </c>
      <c r="H10" s="8"/>
      <c r="I10" s="92"/>
      <c r="J10" s="119" t="str">
        <f t="shared" si="2"/>
        <v xml:space="preserve">  </v>
      </c>
      <c r="K10" s="148">
        <f t="shared" si="5"/>
        <v>0</v>
      </c>
      <c r="L10" s="8">
        <f t="shared" si="5"/>
        <v>0</v>
      </c>
      <c r="M10" s="144" t="str">
        <f t="shared" si="4"/>
        <v xml:space="preserve">  </v>
      </c>
    </row>
    <row r="11" spans="1:13" x14ac:dyDescent="0.3">
      <c r="A11" s="17" t="s">
        <v>109</v>
      </c>
      <c r="B11" s="20"/>
      <c r="C11" s="20"/>
      <c r="D11" s="113" t="str">
        <f t="shared" si="0"/>
        <v xml:space="preserve">  </v>
      </c>
      <c r="E11" s="6">
        <v>250</v>
      </c>
      <c r="F11" s="6">
        <v>250</v>
      </c>
      <c r="G11" s="98">
        <f t="shared" si="1"/>
        <v>1</v>
      </c>
      <c r="H11" s="6"/>
      <c r="I11" s="91"/>
      <c r="J11" s="111" t="str">
        <f t="shared" si="2"/>
        <v xml:space="preserve">  </v>
      </c>
      <c r="K11" s="147">
        <f t="shared" si="5"/>
        <v>250</v>
      </c>
      <c r="L11" s="6">
        <f t="shared" si="5"/>
        <v>250</v>
      </c>
      <c r="M11" s="138">
        <f t="shared" si="4"/>
        <v>1</v>
      </c>
    </row>
    <row r="12" spans="1:13" x14ac:dyDescent="0.3">
      <c r="A12" s="17"/>
      <c r="B12" s="20"/>
      <c r="C12" s="20"/>
      <c r="D12" s="113" t="str">
        <f t="shared" si="0"/>
        <v xml:space="preserve">  </v>
      </c>
      <c r="E12" s="6"/>
      <c r="F12" s="6"/>
      <c r="G12" s="98" t="str">
        <f t="shared" si="1"/>
        <v xml:space="preserve">  </v>
      </c>
      <c r="H12" s="6"/>
      <c r="I12" s="91"/>
      <c r="J12" s="111" t="str">
        <f t="shared" si="2"/>
        <v xml:space="preserve">  </v>
      </c>
      <c r="K12" s="147">
        <f t="shared" si="5"/>
        <v>0</v>
      </c>
      <c r="L12" s="6">
        <f t="shared" si="5"/>
        <v>0</v>
      </c>
      <c r="M12" s="138" t="str">
        <f t="shared" si="4"/>
        <v xml:space="preserve">  </v>
      </c>
    </row>
    <row r="13" spans="1:13" x14ac:dyDescent="0.3">
      <c r="A13" s="19" t="s">
        <v>31</v>
      </c>
      <c r="B13" s="13">
        <f>SUM(B14:B18)-B16</f>
        <v>0</v>
      </c>
      <c r="C13" s="13">
        <f>SUM(C14:C18)-C16</f>
        <v>0</v>
      </c>
      <c r="D13" s="95" t="str">
        <f t="shared" si="0"/>
        <v xml:space="preserve">  </v>
      </c>
      <c r="E13" s="13">
        <f>SUM(E14:E18)-E16</f>
        <v>16690</v>
      </c>
      <c r="F13" s="13">
        <f>SUM(F14:F18)-F16</f>
        <v>16542</v>
      </c>
      <c r="G13" s="116">
        <f t="shared" si="1"/>
        <v>0.99113241461953261</v>
      </c>
      <c r="H13" s="62">
        <f>SUM(H14:H18)-H16</f>
        <v>10198</v>
      </c>
      <c r="I13" s="62">
        <f>SUM(I14:I18)-I16</f>
        <v>6785</v>
      </c>
      <c r="J13" s="120">
        <f t="shared" si="2"/>
        <v>0.66532653461463032</v>
      </c>
      <c r="K13" s="146">
        <f t="shared" si="5"/>
        <v>26888</v>
      </c>
      <c r="L13" s="13">
        <f t="shared" si="5"/>
        <v>23327</v>
      </c>
      <c r="M13" s="128">
        <f t="shared" si="4"/>
        <v>0.86756173757810173</v>
      </c>
    </row>
    <row r="14" spans="1:13" x14ac:dyDescent="0.3">
      <c r="A14" s="17" t="s">
        <v>111</v>
      </c>
      <c r="B14" s="6"/>
      <c r="C14" s="6"/>
      <c r="D14" s="98" t="str">
        <f t="shared" si="0"/>
        <v xml:space="preserve">  </v>
      </c>
      <c r="E14" s="6">
        <v>1377</v>
      </c>
      <c r="F14" s="6">
        <v>1343</v>
      </c>
      <c r="G14" s="98">
        <f t="shared" si="1"/>
        <v>0.97530864197530864</v>
      </c>
      <c r="H14" s="6">
        <v>9760</v>
      </c>
      <c r="I14" s="91">
        <v>6347</v>
      </c>
      <c r="J14" s="111">
        <f t="shared" si="2"/>
        <v>0.65030737704918029</v>
      </c>
      <c r="K14" s="147">
        <f t="shared" si="5"/>
        <v>11137</v>
      </c>
      <c r="L14" s="6">
        <f t="shared" si="5"/>
        <v>7690</v>
      </c>
      <c r="M14" s="138">
        <f t="shared" si="4"/>
        <v>0.69049115560743468</v>
      </c>
    </row>
    <row r="15" spans="1:13" x14ac:dyDescent="0.3">
      <c r="A15" s="17" t="s">
        <v>114</v>
      </c>
      <c r="B15" s="6"/>
      <c r="C15" s="6"/>
      <c r="D15" s="98" t="str">
        <f t="shared" si="0"/>
        <v xml:space="preserve">  </v>
      </c>
      <c r="E15" s="6">
        <v>15313</v>
      </c>
      <c r="F15" s="6">
        <v>15199</v>
      </c>
      <c r="G15" s="98">
        <f t="shared" si="1"/>
        <v>0.9925553451315875</v>
      </c>
      <c r="H15" s="6">
        <v>438</v>
      </c>
      <c r="I15" s="91">
        <v>438</v>
      </c>
      <c r="J15" s="111">
        <f t="shared" si="2"/>
        <v>1</v>
      </c>
      <c r="K15" s="147">
        <f t="shared" si="5"/>
        <v>15751</v>
      </c>
      <c r="L15" s="6">
        <f t="shared" si="5"/>
        <v>15637</v>
      </c>
      <c r="M15" s="138">
        <f t="shared" si="4"/>
        <v>0.99276236429433051</v>
      </c>
    </row>
    <row r="16" spans="1:13" x14ac:dyDescent="0.3">
      <c r="A16" s="17" t="s">
        <v>115</v>
      </c>
      <c r="B16" s="6">
        <f>SUM(B17:B18)</f>
        <v>0</v>
      </c>
      <c r="C16" s="6">
        <f>SUM(C17:C18)</f>
        <v>0</v>
      </c>
      <c r="D16" s="98" t="str">
        <f t="shared" si="0"/>
        <v xml:space="preserve">  </v>
      </c>
      <c r="E16" s="6">
        <f>SUM(E17:E18)</f>
        <v>0</v>
      </c>
      <c r="F16" s="6">
        <f>SUM(F17:F18)</f>
        <v>0</v>
      </c>
      <c r="G16" s="98" t="str">
        <f t="shared" si="1"/>
        <v xml:space="preserve">  </v>
      </c>
      <c r="H16" s="6"/>
      <c r="I16" s="6"/>
      <c r="J16" s="111" t="str">
        <f t="shared" si="2"/>
        <v xml:space="preserve">  </v>
      </c>
      <c r="K16" s="147">
        <f>B16+E16</f>
        <v>0</v>
      </c>
      <c r="L16" s="6">
        <f>C16+F16</f>
        <v>0</v>
      </c>
      <c r="M16" s="138" t="str">
        <f t="shared" si="4"/>
        <v xml:space="preserve">  </v>
      </c>
    </row>
    <row r="17" spans="1:15" x14ac:dyDescent="0.3">
      <c r="A17" s="18" t="s">
        <v>112</v>
      </c>
      <c r="B17" s="32"/>
      <c r="C17" s="32"/>
      <c r="D17" s="114" t="str">
        <f t="shared" si="0"/>
        <v xml:space="preserve">  </v>
      </c>
      <c r="E17" s="8">
        <v>0</v>
      </c>
      <c r="F17" s="8"/>
      <c r="G17" s="105" t="str">
        <f t="shared" si="1"/>
        <v xml:space="preserve">  </v>
      </c>
      <c r="H17" s="8"/>
      <c r="I17" s="92"/>
      <c r="J17" s="119" t="str">
        <f t="shared" si="2"/>
        <v xml:space="preserve">  </v>
      </c>
      <c r="K17" s="148">
        <f t="shared" ref="K17:L20" si="6">B17+E17+H17</f>
        <v>0</v>
      </c>
      <c r="L17" s="8">
        <f t="shared" si="6"/>
        <v>0</v>
      </c>
      <c r="M17" s="144" t="str">
        <f t="shared" si="4"/>
        <v xml:space="preserve">  </v>
      </c>
    </row>
    <row r="18" spans="1:15" ht="18" customHeight="1" x14ac:dyDescent="0.3">
      <c r="A18" s="18" t="s">
        <v>113</v>
      </c>
      <c r="B18" s="32"/>
      <c r="C18" s="32"/>
      <c r="D18" s="114" t="str">
        <f t="shared" si="0"/>
        <v xml:space="preserve">  </v>
      </c>
      <c r="E18" s="8"/>
      <c r="F18" s="8"/>
      <c r="G18" s="105" t="str">
        <f t="shared" si="1"/>
        <v xml:space="preserve">  </v>
      </c>
      <c r="H18" s="8"/>
      <c r="I18" s="92"/>
      <c r="J18" s="119" t="str">
        <f t="shared" si="2"/>
        <v xml:space="preserve">  </v>
      </c>
      <c r="K18" s="148">
        <f t="shared" si="6"/>
        <v>0</v>
      </c>
      <c r="L18" s="8">
        <f t="shared" si="6"/>
        <v>0</v>
      </c>
      <c r="M18" s="144" t="str">
        <f t="shared" si="4"/>
        <v xml:space="preserve">  </v>
      </c>
    </row>
    <row r="19" spans="1:15" x14ac:dyDescent="0.3">
      <c r="A19" s="19" t="s">
        <v>150</v>
      </c>
      <c r="B19" s="13">
        <v>6542</v>
      </c>
      <c r="C19" s="13">
        <v>0</v>
      </c>
      <c r="D19" s="95">
        <f t="shared" si="0"/>
        <v>0</v>
      </c>
      <c r="E19" s="13"/>
      <c r="F19" s="13"/>
      <c r="G19" s="95" t="str">
        <f t="shared" si="1"/>
        <v xml:space="preserve">  </v>
      </c>
      <c r="H19" s="13"/>
      <c r="I19" s="90"/>
      <c r="J19" s="117" t="str">
        <f t="shared" si="2"/>
        <v xml:space="preserve">  </v>
      </c>
      <c r="K19" s="146">
        <f t="shared" si="6"/>
        <v>6542</v>
      </c>
      <c r="L19" s="13">
        <f t="shared" si="6"/>
        <v>0</v>
      </c>
      <c r="M19" s="128">
        <f t="shared" si="4"/>
        <v>0</v>
      </c>
    </row>
    <row r="20" spans="1:15" x14ac:dyDescent="0.3">
      <c r="A20" s="19" t="s">
        <v>151</v>
      </c>
      <c r="B20" s="13">
        <v>81441</v>
      </c>
      <c r="C20" s="13">
        <v>0</v>
      </c>
      <c r="D20" s="95">
        <f t="shared" si="0"/>
        <v>0</v>
      </c>
      <c r="E20" s="13"/>
      <c r="F20" s="13"/>
      <c r="G20" s="95" t="str">
        <f t="shared" si="1"/>
        <v xml:space="preserve">  </v>
      </c>
      <c r="H20" s="13"/>
      <c r="I20" s="90"/>
      <c r="J20" s="117" t="str">
        <f t="shared" si="2"/>
        <v xml:space="preserve">  </v>
      </c>
      <c r="K20" s="146">
        <f t="shared" si="6"/>
        <v>81441</v>
      </c>
      <c r="L20" s="13">
        <f t="shared" si="6"/>
        <v>0</v>
      </c>
      <c r="M20" s="128">
        <f t="shared" si="4"/>
        <v>0</v>
      </c>
    </row>
    <row r="21" spans="1:15" x14ac:dyDescent="0.3">
      <c r="A21" s="224" t="s">
        <v>490</v>
      </c>
      <c r="B21" s="226">
        <f>B22</f>
        <v>0</v>
      </c>
      <c r="C21" s="226">
        <f>C22</f>
        <v>0</v>
      </c>
      <c r="D21" s="95" t="str">
        <f t="shared" si="0"/>
        <v xml:space="preserve">  </v>
      </c>
      <c r="E21" s="226">
        <f>E22</f>
        <v>0</v>
      </c>
      <c r="F21" s="226">
        <f>F22</f>
        <v>0</v>
      </c>
      <c r="G21" s="95" t="str">
        <f t="shared" si="1"/>
        <v xml:space="preserve">  </v>
      </c>
      <c r="H21" s="226">
        <f>H22</f>
        <v>0</v>
      </c>
      <c r="I21" s="226">
        <f>I22</f>
        <v>0</v>
      </c>
      <c r="J21" s="95" t="str">
        <f t="shared" si="2"/>
        <v xml:space="preserve">  </v>
      </c>
      <c r="K21" s="227">
        <f>H21+E21+B21</f>
        <v>0</v>
      </c>
      <c r="L21" s="226">
        <f>I21+F21+C21</f>
        <v>0</v>
      </c>
      <c r="M21" s="128" t="str">
        <f t="shared" si="4"/>
        <v xml:space="preserve">  </v>
      </c>
    </row>
    <row r="22" spans="1:15" ht="39.6" x14ac:dyDescent="0.3">
      <c r="A22" s="225" t="s">
        <v>491</v>
      </c>
      <c r="B22" s="228"/>
      <c r="C22" s="228"/>
      <c r="D22" s="98" t="str">
        <f t="shared" si="0"/>
        <v xml:space="preserve">  </v>
      </c>
      <c r="E22" s="228"/>
      <c r="F22" s="228"/>
      <c r="G22" s="98" t="str">
        <f t="shared" si="1"/>
        <v xml:space="preserve">  </v>
      </c>
      <c r="H22" s="228"/>
      <c r="I22" s="228"/>
      <c r="J22" s="98" t="str">
        <f t="shared" si="2"/>
        <v xml:space="preserve">  </v>
      </c>
      <c r="K22" s="229">
        <f>H22+E22+B22</f>
        <v>0</v>
      </c>
      <c r="L22" s="228">
        <f>I22+F22+C22</f>
        <v>0</v>
      </c>
      <c r="M22" s="138" t="str">
        <f t="shared" si="4"/>
        <v xml:space="preserve">  </v>
      </c>
    </row>
    <row r="23" spans="1:15" ht="27.6" x14ac:dyDescent="0.3">
      <c r="A23" s="286" t="s">
        <v>582</v>
      </c>
      <c r="B23" s="226"/>
      <c r="C23" s="226">
        <v>128000</v>
      </c>
      <c r="D23" s="287"/>
      <c r="E23" s="226"/>
      <c r="F23" s="226"/>
      <c r="G23" s="287"/>
      <c r="H23" s="226"/>
      <c r="I23" s="226"/>
      <c r="J23" s="287"/>
      <c r="K23" s="227"/>
      <c r="L23" s="226">
        <f>I23+F23+C23</f>
        <v>128000</v>
      </c>
      <c r="M23" s="288"/>
    </row>
    <row r="24" spans="1:15" ht="15" thickBot="1" x14ac:dyDescent="0.35">
      <c r="A24" s="45" t="s">
        <v>15</v>
      </c>
      <c r="B24" s="43">
        <f>B4+B13+B19+B20+B21+B23</f>
        <v>275979</v>
      </c>
      <c r="C24" s="43">
        <f>C4+C13+C19+C20+C21+C23</f>
        <v>302605</v>
      </c>
      <c r="D24" s="115">
        <f t="shared" si="0"/>
        <v>1.0964783552371737</v>
      </c>
      <c r="E24" s="43">
        <f>E4+E13+E19+E20+E21+E23</f>
        <v>721875</v>
      </c>
      <c r="F24" s="43">
        <f>F4+F13+F19+F20+F21+F23</f>
        <v>661078</v>
      </c>
      <c r="G24" s="115">
        <f t="shared" si="1"/>
        <v>0.9157790476190476</v>
      </c>
      <c r="H24" s="43">
        <f>H4+H13+H19+H20+H21+H23</f>
        <v>593831</v>
      </c>
      <c r="I24" s="43">
        <f>I4+I13+I19+I20+I21+I23</f>
        <v>584994</v>
      </c>
      <c r="J24" s="115">
        <f t="shared" si="2"/>
        <v>0.98511866170678186</v>
      </c>
      <c r="K24" s="149">
        <f>B24+E24+H24+K23</f>
        <v>1591685</v>
      </c>
      <c r="L24" s="149">
        <f>C24+F24+I24</f>
        <v>1548677</v>
      </c>
      <c r="M24" s="143">
        <f t="shared" si="4"/>
        <v>0.97297957824569559</v>
      </c>
      <c r="O24" s="1"/>
    </row>
    <row r="25" spans="1:15" ht="15" thickBot="1" x14ac:dyDescent="0.35">
      <c r="A25" s="74" t="s">
        <v>101</v>
      </c>
      <c r="B25" s="73"/>
      <c r="C25" s="73"/>
      <c r="D25" s="73"/>
      <c r="E25" s="73"/>
      <c r="F25" s="73"/>
      <c r="G25" s="73"/>
      <c r="H25" s="73"/>
      <c r="I25" s="73"/>
      <c r="J25" s="73"/>
      <c r="K25" s="150">
        <f>E25+B25</f>
        <v>0</v>
      </c>
      <c r="L25" s="34">
        <f>F25+C25</f>
        <v>0</v>
      </c>
      <c r="M25" s="145"/>
    </row>
    <row r="26" spans="1:15" x14ac:dyDescent="0.3">
      <c r="B26" s="1"/>
    </row>
    <row r="27" spans="1:15" x14ac:dyDescent="0.3">
      <c r="B27" s="1"/>
      <c r="C27" s="1"/>
    </row>
    <row r="28" spans="1:15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</sheetData>
  <pageMargins left="0.25" right="0.25" top="0.75" bottom="0.75" header="0.3" footer="0.3"/>
  <pageSetup paperSize="8" scale="80" orientation="landscape" r:id="rId1"/>
  <headerFooter>
    <oddHeader xml:space="preserve">&amp;L&amp;G&amp;C.../2025 (V....) számú határozat
a Marcali Kistérségi Többcélú Társulás
2024. évi költségvetésének teljesítéséről
</oddHeader>
    <oddFooter>&amp;C&amp;P. oldal</oddFooter>
  </headerFooter>
  <colBreaks count="1" manualBreakCount="1">
    <brk id="7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2:I29"/>
  <sheetViews>
    <sheetView view="pageLayout" topLeftCell="D1" zoomScaleNormal="100" zoomScaleSheetLayoutView="90" workbookViewId="0">
      <selection activeCell="A61" sqref="A61"/>
    </sheetView>
  </sheetViews>
  <sheetFormatPr defaultRowHeight="14.4" x14ac:dyDescent="0.3"/>
  <cols>
    <col min="1" max="1" width="70.88671875" customWidth="1"/>
    <col min="2" max="4" width="13.33203125" customWidth="1"/>
    <col min="6" max="6" width="41" customWidth="1"/>
    <col min="7" max="9" width="13.109375" customWidth="1"/>
  </cols>
  <sheetData>
    <row r="2" spans="1:9" ht="15" thickBot="1" x14ac:dyDescent="0.35">
      <c r="A2" s="4" t="s">
        <v>37</v>
      </c>
      <c r="B2" s="4"/>
      <c r="C2" s="4"/>
      <c r="D2" s="16" t="s">
        <v>19</v>
      </c>
      <c r="E2" s="11"/>
      <c r="F2" s="11"/>
      <c r="G2" s="11"/>
      <c r="H2" s="11"/>
      <c r="I2" s="11" t="s">
        <v>19</v>
      </c>
    </row>
    <row r="3" spans="1:9" ht="27" thickBot="1" x14ac:dyDescent="0.35">
      <c r="A3" s="4"/>
      <c r="B3" s="271" t="s">
        <v>583</v>
      </c>
      <c r="C3" s="271" t="s">
        <v>584</v>
      </c>
      <c r="D3" s="272" t="s">
        <v>585</v>
      </c>
      <c r="E3" s="11"/>
      <c r="F3" s="11"/>
      <c r="G3" s="271" t="s">
        <v>583</v>
      </c>
      <c r="H3" s="271" t="s">
        <v>584</v>
      </c>
      <c r="I3" s="272" t="s">
        <v>585</v>
      </c>
    </row>
    <row r="4" spans="1:9" x14ac:dyDescent="0.3">
      <c r="A4" s="22" t="s">
        <v>1</v>
      </c>
      <c r="B4" s="23">
        <f>B5</f>
        <v>98051</v>
      </c>
      <c r="C4" s="23">
        <f>C5</f>
        <v>93220</v>
      </c>
      <c r="D4" s="121">
        <f t="shared" ref="D4:D28" si="0">IF(B4&gt;0,C4/B4,"  ")</f>
        <v>0.95072972228738106</v>
      </c>
      <c r="E4" s="26"/>
      <c r="F4" s="83" t="s">
        <v>34</v>
      </c>
      <c r="G4" s="23">
        <f>SUM(G5:G10)</f>
        <v>1476814</v>
      </c>
      <c r="H4" s="23">
        <f>SUM(H5:H10)</f>
        <v>1397350</v>
      </c>
      <c r="I4" s="133">
        <f t="shared" ref="I4:I28" si="1">IF(G4&gt;0,H4/G4,"  ")</f>
        <v>0.94619227607538936</v>
      </c>
    </row>
    <row r="5" spans="1:9" x14ac:dyDescent="0.3">
      <c r="A5" s="5" t="s">
        <v>2</v>
      </c>
      <c r="B5" s="6">
        <f>'1.sz.Bevételi források'!K6</f>
        <v>98051</v>
      </c>
      <c r="C5" s="6">
        <f>'1.sz.Bevételi források'!L6</f>
        <v>93220</v>
      </c>
      <c r="D5" s="98">
        <f t="shared" si="0"/>
        <v>0.95072972228738106</v>
      </c>
      <c r="E5" s="27"/>
      <c r="F5" s="84" t="s">
        <v>16</v>
      </c>
      <c r="G5" s="6">
        <f>'2.szKiadás kiemelt jogcímenként'!K5</f>
        <v>948073</v>
      </c>
      <c r="H5" s="6">
        <f>'2.szKiadás kiemelt jogcímenként'!L5</f>
        <v>928606</v>
      </c>
      <c r="I5" s="134">
        <f t="shared" si="1"/>
        <v>0.9794667710186874</v>
      </c>
    </row>
    <row r="6" spans="1:9" x14ac:dyDescent="0.3">
      <c r="A6" s="5"/>
      <c r="B6" s="6"/>
      <c r="C6" s="6"/>
      <c r="D6" s="98" t="str">
        <f t="shared" si="0"/>
        <v xml:space="preserve">  </v>
      </c>
      <c r="E6" s="27"/>
      <c r="F6" s="84" t="s">
        <v>17</v>
      </c>
      <c r="G6" s="6">
        <f>'2.szKiadás kiemelt jogcímenként'!K6</f>
        <v>124225</v>
      </c>
      <c r="H6" s="6">
        <f>'2.szKiadás kiemelt jogcímenként'!L6</f>
        <v>120117</v>
      </c>
      <c r="I6" s="134">
        <f t="shared" si="1"/>
        <v>0.96693097202656475</v>
      </c>
    </row>
    <row r="7" spans="1:9" x14ac:dyDescent="0.3">
      <c r="A7" s="12" t="s">
        <v>125</v>
      </c>
      <c r="B7" s="13">
        <f>SUM(B8:B13)</f>
        <v>1286279</v>
      </c>
      <c r="C7" s="13">
        <f>SUM(C8:C13)</f>
        <v>1273878</v>
      </c>
      <c r="D7" s="95">
        <f t="shared" si="0"/>
        <v>0.99035901231381374</v>
      </c>
      <c r="E7" s="27"/>
      <c r="F7" s="84" t="s">
        <v>18</v>
      </c>
      <c r="G7" s="6">
        <f>'2.szKiadás kiemelt jogcímenként'!K7</f>
        <v>264605</v>
      </c>
      <c r="H7" s="6">
        <f>'2.szKiadás kiemelt jogcímenként'!L7</f>
        <v>235864</v>
      </c>
      <c r="I7" s="134">
        <f t="shared" si="1"/>
        <v>0.89138149316906334</v>
      </c>
    </row>
    <row r="8" spans="1:9" x14ac:dyDescent="0.3">
      <c r="A8" s="5" t="s">
        <v>129</v>
      </c>
      <c r="B8" s="6">
        <f>'1.sz.Bevételi források'!K9</f>
        <v>53707</v>
      </c>
      <c r="C8" s="6">
        <f>'1.sz.Bevételi források'!L9</f>
        <v>49642</v>
      </c>
      <c r="D8" s="98">
        <f t="shared" si="0"/>
        <v>0.92431154225706147</v>
      </c>
      <c r="E8" s="27"/>
      <c r="F8" s="85" t="s">
        <v>118</v>
      </c>
      <c r="G8" s="6">
        <f>'2.szKiadás kiemelt jogcímenként'!K9</f>
        <v>139661</v>
      </c>
      <c r="H8" s="6">
        <f>'2.szKiadás kiemelt jogcímenként'!L9</f>
        <v>112513</v>
      </c>
      <c r="I8" s="134">
        <f t="shared" si="1"/>
        <v>0.80561502495327975</v>
      </c>
    </row>
    <row r="9" spans="1:9" x14ac:dyDescent="0.3">
      <c r="A9" s="5" t="s">
        <v>130</v>
      </c>
      <c r="B9" s="6">
        <f>'1.sz.Bevételi források'!K10</f>
        <v>8040</v>
      </c>
      <c r="C9" s="6">
        <f>'1.sz.Bevételi források'!L10</f>
        <v>6231</v>
      </c>
      <c r="D9" s="98">
        <f t="shared" si="0"/>
        <v>0.77500000000000002</v>
      </c>
      <c r="E9" s="27"/>
      <c r="F9" s="84" t="s">
        <v>119</v>
      </c>
      <c r="G9" s="6">
        <f>'2.szKiadás kiemelt jogcímenként'!K10</f>
        <v>0</v>
      </c>
      <c r="H9" s="6">
        <f>'2.szKiadás kiemelt jogcímenként'!L10</f>
        <v>0</v>
      </c>
      <c r="I9" s="134" t="str">
        <f t="shared" si="1"/>
        <v xml:space="preserve">  </v>
      </c>
    </row>
    <row r="10" spans="1:9" x14ac:dyDescent="0.3">
      <c r="A10" s="5" t="s">
        <v>131</v>
      </c>
      <c r="B10" s="6">
        <f>'1.sz.Bevételi források'!K11</f>
        <v>1219014</v>
      </c>
      <c r="C10" s="6">
        <f>'1.sz.Bevételi források'!L11</f>
        <v>1212335</v>
      </c>
      <c r="D10" s="98">
        <f t="shared" si="0"/>
        <v>0.99452098171144876</v>
      </c>
      <c r="E10" s="27"/>
      <c r="F10" s="84" t="s">
        <v>109</v>
      </c>
      <c r="G10" s="6">
        <f>'2.szKiadás kiemelt jogcímenként'!K11</f>
        <v>250</v>
      </c>
      <c r="H10" s="6">
        <f>'2.szKiadás kiemelt jogcímenként'!L11</f>
        <v>250</v>
      </c>
      <c r="I10" s="134">
        <f t="shared" si="1"/>
        <v>1</v>
      </c>
    </row>
    <row r="11" spans="1:9" x14ac:dyDescent="0.3">
      <c r="A11" s="5" t="s">
        <v>132</v>
      </c>
      <c r="B11" s="6">
        <f>'1.sz.Bevételi források'!K12</f>
        <v>0</v>
      </c>
      <c r="C11" s="6">
        <f>'1.sz.Bevételi források'!L12</f>
        <v>0</v>
      </c>
      <c r="D11" s="98" t="str">
        <f t="shared" si="0"/>
        <v xml:space="preserve">  </v>
      </c>
      <c r="E11" s="27"/>
      <c r="F11" s="61"/>
      <c r="G11" s="6"/>
      <c r="H11" s="6"/>
      <c r="I11" s="134" t="str">
        <f t="shared" si="1"/>
        <v xml:space="preserve">  </v>
      </c>
    </row>
    <row r="12" spans="1:9" x14ac:dyDescent="0.3">
      <c r="A12" s="5" t="s">
        <v>133</v>
      </c>
      <c r="B12" s="6">
        <f>'1.sz.Bevételi források'!K13</f>
        <v>5518</v>
      </c>
      <c r="C12" s="6">
        <f>'1.sz.Bevételi források'!L13</f>
        <v>5670</v>
      </c>
      <c r="D12" s="98">
        <f t="shared" si="0"/>
        <v>1.0275462123957957</v>
      </c>
      <c r="E12" s="27"/>
      <c r="F12" s="86" t="s">
        <v>116</v>
      </c>
      <c r="G12" s="13">
        <f>'2.szKiadás kiemelt jogcímenként'!K19-'3b sz.Felhalmozási mérleg'!G13</f>
        <v>6542</v>
      </c>
      <c r="H12" s="13">
        <f>'2.szKiadás kiemelt jogcímenként'!L19-'3b sz.Felhalmozási mérleg'!J13</f>
        <v>0</v>
      </c>
      <c r="I12" s="231">
        <f t="shared" si="1"/>
        <v>0</v>
      </c>
    </row>
    <row r="13" spans="1:9" x14ac:dyDescent="0.3">
      <c r="A13" s="5" t="s">
        <v>134</v>
      </c>
      <c r="B13" s="6">
        <f>'1.sz.Bevételi források'!K14</f>
        <v>0</v>
      </c>
      <c r="C13" s="6">
        <f>'1.sz.Bevételi források'!L14</f>
        <v>0</v>
      </c>
      <c r="D13" s="98" t="str">
        <f t="shared" si="0"/>
        <v xml:space="preserve">  </v>
      </c>
      <c r="E13" s="27"/>
      <c r="F13" s="86" t="s">
        <v>117</v>
      </c>
      <c r="G13" s="13">
        <f>'2.szKiadás kiemelt jogcímenként'!K20-'3b sz.Felhalmozási mérleg'!G14</f>
        <v>28267</v>
      </c>
      <c r="H13" s="13">
        <f>'2.szKiadás kiemelt jogcímenként'!L20-'3b sz.Felhalmozási mérleg'!J14</f>
        <v>0</v>
      </c>
      <c r="I13" s="231">
        <f t="shared" si="1"/>
        <v>0</v>
      </c>
    </row>
    <row r="14" spans="1:9" x14ac:dyDescent="0.3">
      <c r="A14" s="12" t="s">
        <v>126</v>
      </c>
      <c r="B14" s="13">
        <f>B15</f>
        <v>1398</v>
      </c>
      <c r="C14" s="13">
        <f>C15</f>
        <v>1398</v>
      </c>
      <c r="D14" s="95">
        <f t="shared" si="0"/>
        <v>1</v>
      </c>
      <c r="E14" s="27"/>
      <c r="F14" s="224" t="s">
        <v>490</v>
      </c>
      <c r="G14" s="13">
        <f>G15</f>
        <v>0</v>
      </c>
      <c r="H14" s="13">
        <f>H15</f>
        <v>0</v>
      </c>
      <c r="I14" s="231" t="str">
        <f t="shared" si="1"/>
        <v xml:space="preserve">  </v>
      </c>
    </row>
    <row r="15" spans="1:9" ht="26.4" x14ac:dyDescent="0.3">
      <c r="A15" s="5" t="s">
        <v>142</v>
      </c>
      <c r="B15" s="6">
        <f>'1.sz.Bevételi források'!K16</f>
        <v>1398</v>
      </c>
      <c r="C15" s="6">
        <f>'1.sz.Bevételi források'!L16</f>
        <v>1398</v>
      </c>
      <c r="D15" s="98">
        <f t="shared" si="0"/>
        <v>1</v>
      </c>
      <c r="E15" s="27"/>
      <c r="F15" s="18" t="s">
        <v>492</v>
      </c>
      <c r="G15" s="6"/>
      <c r="H15" s="6"/>
      <c r="I15" s="134" t="str">
        <f t="shared" si="1"/>
        <v xml:space="preserve">  </v>
      </c>
    </row>
    <row r="16" spans="1:9" x14ac:dyDescent="0.3">
      <c r="A16" s="10"/>
      <c r="B16" s="6"/>
      <c r="C16" s="6"/>
      <c r="D16" s="98" t="str">
        <f t="shared" si="0"/>
        <v xml:space="preserve">  </v>
      </c>
      <c r="E16" s="27"/>
      <c r="F16" s="6"/>
      <c r="G16" s="6"/>
      <c r="H16" s="6"/>
      <c r="I16" s="98" t="str">
        <f t="shared" si="1"/>
        <v xml:space="preserve">  </v>
      </c>
    </row>
    <row r="17" spans="1:9" x14ac:dyDescent="0.3">
      <c r="A17" s="12" t="s">
        <v>127</v>
      </c>
      <c r="B17" s="13">
        <f>B18</f>
        <v>0</v>
      </c>
      <c r="C17" s="13">
        <f>C18</f>
        <v>0</v>
      </c>
      <c r="D17" s="95" t="str">
        <f t="shared" si="0"/>
        <v xml:space="preserve">  </v>
      </c>
      <c r="E17" s="27"/>
      <c r="F17" s="13" t="s">
        <v>582</v>
      </c>
      <c r="G17" s="13"/>
      <c r="H17" s="13">
        <v>128000</v>
      </c>
      <c r="I17" s="95" t="str">
        <f t="shared" si="1"/>
        <v xml:space="preserve">  </v>
      </c>
    </row>
    <row r="18" spans="1:9" x14ac:dyDescent="0.3">
      <c r="A18" s="5" t="s">
        <v>147</v>
      </c>
      <c r="B18" s="6">
        <f>'1.sz.Bevételi források'!K20</f>
        <v>0</v>
      </c>
      <c r="C18" s="6">
        <f>'1.sz.Bevételi források'!L20</f>
        <v>0</v>
      </c>
      <c r="D18" s="98" t="str">
        <f t="shared" si="0"/>
        <v xml:space="preserve">  </v>
      </c>
      <c r="E18" s="27"/>
      <c r="F18" s="21"/>
      <c r="G18" s="93"/>
      <c r="H18" s="93"/>
      <c r="I18" s="131" t="str">
        <f t="shared" si="1"/>
        <v xml:space="preserve">  </v>
      </c>
    </row>
    <row r="19" spans="1:9" x14ac:dyDescent="0.3">
      <c r="A19" s="10"/>
      <c r="B19" s="6"/>
      <c r="C19" s="6"/>
      <c r="D19" s="98" t="str">
        <f t="shared" si="0"/>
        <v xml:space="preserve">  </v>
      </c>
      <c r="E19" s="27"/>
      <c r="F19" s="21"/>
      <c r="G19" s="93"/>
      <c r="H19" s="93"/>
      <c r="I19" s="131" t="str">
        <f t="shared" si="1"/>
        <v xml:space="preserve">  </v>
      </c>
    </row>
    <row r="20" spans="1:9" ht="27" x14ac:dyDescent="0.3">
      <c r="A20" s="12" t="s">
        <v>146</v>
      </c>
      <c r="B20" s="13">
        <f>B21+B23</f>
        <v>141957</v>
      </c>
      <c r="C20" s="13">
        <f>C21+C23</f>
        <v>141962</v>
      </c>
      <c r="D20" s="95">
        <f t="shared" si="0"/>
        <v>1.0000352219334023</v>
      </c>
      <c r="E20" s="27"/>
      <c r="F20" s="21"/>
      <c r="G20" s="93"/>
      <c r="H20" s="93"/>
      <c r="I20" s="131" t="str">
        <f t="shared" si="1"/>
        <v xml:space="preserve">  </v>
      </c>
    </row>
    <row r="21" spans="1:9" x14ac:dyDescent="0.3">
      <c r="A21" s="7" t="s">
        <v>5</v>
      </c>
      <c r="B21" s="6">
        <f>B22</f>
        <v>141957</v>
      </c>
      <c r="C21" s="6">
        <f>C22</f>
        <v>141962</v>
      </c>
      <c r="D21" s="98">
        <f t="shared" si="0"/>
        <v>1.0000352219334023</v>
      </c>
      <c r="E21" s="27"/>
      <c r="F21" s="21"/>
      <c r="G21" s="93"/>
      <c r="H21" s="93"/>
      <c r="I21" s="131" t="str">
        <f t="shared" si="1"/>
        <v xml:space="preserve">  </v>
      </c>
    </row>
    <row r="22" spans="1:9" x14ac:dyDescent="0.3">
      <c r="A22" s="5" t="s">
        <v>6</v>
      </c>
      <c r="B22" s="6">
        <f>'1.sz.Bevételi források'!K41</f>
        <v>141957</v>
      </c>
      <c r="C22" s="6">
        <f>'1.sz.Bevételi források'!L41</f>
        <v>141962</v>
      </c>
      <c r="D22" s="98">
        <f t="shared" si="0"/>
        <v>1.0000352219334023</v>
      </c>
      <c r="E22" s="27"/>
      <c r="F22" s="21"/>
      <c r="G22" s="93"/>
      <c r="H22" s="93"/>
      <c r="I22" s="131" t="str">
        <f t="shared" si="1"/>
        <v xml:space="preserve">  </v>
      </c>
    </row>
    <row r="23" spans="1:9" x14ac:dyDescent="0.3">
      <c r="A23" s="7" t="s">
        <v>8</v>
      </c>
      <c r="B23" s="6">
        <f>B24</f>
        <v>0</v>
      </c>
      <c r="C23" s="6">
        <f>C24</f>
        <v>0</v>
      </c>
      <c r="D23" s="98" t="str">
        <f t="shared" si="0"/>
        <v xml:space="preserve">  </v>
      </c>
      <c r="E23" s="27"/>
      <c r="F23" s="21"/>
      <c r="G23" s="93"/>
      <c r="H23" s="93"/>
      <c r="I23" s="131" t="str">
        <f t="shared" si="1"/>
        <v xml:space="preserve">  </v>
      </c>
    </row>
    <row r="24" spans="1:9" x14ac:dyDescent="0.3">
      <c r="A24" s="5" t="s">
        <v>9</v>
      </c>
      <c r="B24" s="6">
        <f>'1.sz.Bevételi források'!K44</f>
        <v>0</v>
      </c>
      <c r="C24" s="6">
        <f>'1.sz.Bevételi források'!L44</f>
        <v>0</v>
      </c>
      <c r="D24" s="98" t="str">
        <f t="shared" si="0"/>
        <v xml:space="preserve">  </v>
      </c>
      <c r="E24" s="27"/>
      <c r="F24" s="21"/>
      <c r="G24" s="93"/>
      <c r="H24" s="93"/>
      <c r="I24" s="131" t="str">
        <f t="shared" si="1"/>
        <v xml:space="preserve">  </v>
      </c>
    </row>
    <row r="25" spans="1:9" x14ac:dyDescent="0.3">
      <c r="A25" s="230" t="s">
        <v>487</v>
      </c>
      <c r="B25" s="13">
        <f>B26</f>
        <v>0</v>
      </c>
      <c r="C25" s="13">
        <f>C26</f>
        <v>0</v>
      </c>
      <c r="D25" s="95" t="str">
        <f t="shared" si="0"/>
        <v xml:space="preserve">  </v>
      </c>
      <c r="E25" s="27"/>
      <c r="F25" s="21"/>
      <c r="G25" s="93"/>
      <c r="H25" s="93"/>
      <c r="I25" s="131"/>
    </row>
    <row r="26" spans="1:9" x14ac:dyDescent="0.3">
      <c r="A26" s="7" t="s">
        <v>488</v>
      </c>
      <c r="B26" s="6">
        <f>'1.sz.Bevételi források'!K47</f>
        <v>0</v>
      </c>
      <c r="C26" s="6">
        <f>'1.sz.Bevételi források'!L47</f>
        <v>0</v>
      </c>
      <c r="D26" s="98" t="str">
        <f t="shared" si="0"/>
        <v xml:space="preserve">  </v>
      </c>
      <c r="E26" s="27"/>
      <c r="F26" s="21"/>
      <c r="G26" s="132"/>
      <c r="H26" s="132"/>
      <c r="I26" s="131" t="str">
        <f t="shared" si="1"/>
        <v xml:space="preserve">  </v>
      </c>
    </row>
    <row r="27" spans="1:9" x14ac:dyDescent="0.3">
      <c r="A27" s="297" t="s">
        <v>586</v>
      </c>
      <c r="B27" s="9"/>
      <c r="C27" s="9">
        <v>128000</v>
      </c>
      <c r="D27" s="142"/>
      <c r="E27" s="27"/>
      <c r="F27" s="21"/>
      <c r="G27" s="132"/>
      <c r="H27" s="132"/>
      <c r="I27" s="131"/>
    </row>
    <row r="28" spans="1:9" x14ac:dyDescent="0.3">
      <c r="A28" s="47" t="s">
        <v>25</v>
      </c>
      <c r="B28" s="48">
        <f>B20+B17+B14+B7+B4+B25+B27</f>
        <v>1527685</v>
      </c>
      <c r="C28" s="48">
        <f>C20+C17+C14+C7+C4+C25+C27</f>
        <v>1638458</v>
      </c>
      <c r="D28" s="122">
        <f t="shared" si="0"/>
        <v>1.0725103669931957</v>
      </c>
      <c r="E28" s="27"/>
      <c r="F28" s="87" t="s">
        <v>27</v>
      </c>
      <c r="G28" s="49">
        <f>G4+G12+G13+G14+G17</f>
        <v>1511623</v>
      </c>
      <c r="H28" s="49">
        <f>H4+H12+H13+H14+H17</f>
        <v>1525350</v>
      </c>
      <c r="I28" s="129">
        <f t="shared" si="1"/>
        <v>1.0090809679397574</v>
      </c>
    </row>
    <row r="29" spans="1:9" ht="15" thickBot="1" x14ac:dyDescent="0.35">
      <c r="A29" s="42" t="s">
        <v>28</v>
      </c>
      <c r="B29" s="43">
        <f>IF(B28-G28&gt;0,B28-G28,"-----")</f>
        <v>16062</v>
      </c>
      <c r="C29" s="43">
        <f>IF(C28-H28&gt;0,C28-H28,"-----")</f>
        <v>113108</v>
      </c>
      <c r="D29" s="115"/>
      <c r="E29" s="28"/>
      <c r="F29" s="63" t="s">
        <v>29</v>
      </c>
      <c r="G29" s="44" t="str">
        <f>IF(B28-G28&lt;0,B28-G28,"-----")</f>
        <v>-----</v>
      </c>
      <c r="H29" s="44" t="str">
        <f>IF(C28-H28&lt;0,C28-H28,"-----")</f>
        <v>-----</v>
      </c>
      <c r="I29" s="130"/>
    </row>
  </sheetData>
  <pageMargins left="0.25" right="0.25" top="0.75" bottom="0.75" header="0.3" footer="0.3"/>
  <pageSetup paperSize="8" orientation="landscape" r:id="rId1"/>
  <headerFooter>
    <oddHeader xml:space="preserve">&amp;L&amp;G&amp;C.../2025 (V....) számú határozat
a Marcali Kistérségi Többcélú Társulás
2024. évi költségvetésének teljesítéséről
</oddHeader>
    <oddFooter>&amp;C&amp;P</oddFooter>
  </headerFooter>
  <colBreaks count="1" manualBreakCount="1">
    <brk id="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2:I31"/>
  <sheetViews>
    <sheetView view="pageLayout" topLeftCell="F1" zoomScaleNormal="100" zoomScaleSheetLayoutView="70" workbookViewId="0">
      <selection activeCell="A61" sqref="A61"/>
    </sheetView>
  </sheetViews>
  <sheetFormatPr defaultRowHeight="14.4" x14ac:dyDescent="0.3"/>
  <cols>
    <col min="1" max="1" width="70.33203125" customWidth="1"/>
    <col min="2" max="4" width="14.88671875" customWidth="1"/>
    <col min="6" max="6" width="41" customWidth="1"/>
    <col min="7" max="9" width="15" customWidth="1"/>
  </cols>
  <sheetData>
    <row r="2" spans="1:9" ht="15" thickBot="1" x14ac:dyDescent="0.35">
      <c r="A2" s="4" t="s">
        <v>38</v>
      </c>
      <c r="B2" s="4"/>
      <c r="C2" s="4"/>
      <c r="D2" s="16" t="s">
        <v>19</v>
      </c>
      <c r="E2" s="16"/>
      <c r="F2" s="16"/>
      <c r="G2" s="16"/>
      <c r="H2" s="16"/>
      <c r="I2" s="16" t="s">
        <v>19</v>
      </c>
    </row>
    <row r="3" spans="1:9" ht="27" thickBot="1" x14ac:dyDescent="0.35">
      <c r="A3" s="4"/>
      <c r="B3" s="271" t="s">
        <v>583</v>
      </c>
      <c r="C3" s="271" t="s">
        <v>584</v>
      </c>
      <c r="D3" s="272" t="s">
        <v>585</v>
      </c>
      <c r="E3" s="16"/>
      <c r="F3" s="16"/>
      <c r="G3" s="271" t="s">
        <v>583</v>
      </c>
      <c r="H3" s="271" t="s">
        <v>584</v>
      </c>
      <c r="I3" s="272" t="s">
        <v>585</v>
      </c>
    </row>
    <row r="4" spans="1:9" x14ac:dyDescent="0.3">
      <c r="A4" s="22" t="s">
        <v>128</v>
      </c>
      <c r="B4" s="35">
        <f>SUM(B5:B10)</f>
        <v>0</v>
      </c>
      <c r="C4" s="35">
        <f>SUM(C5:C10)</f>
        <v>0</v>
      </c>
      <c r="D4" s="141" t="str">
        <f t="shared" ref="D4:D27" si="0">IF(B4&gt;0,C4/B4,"  ")</f>
        <v xml:space="preserve">  </v>
      </c>
      <c r="E4" s="26"/>
      <c r="F4" s="24" t="s">
        <v>31</v>
      </c>
      <c r="G4" s="35">
        <f>SUM(G5:G7)</f>
        <v>26888</v>
      </c>
      <c r="H4" s="35">
        <f>SUM(H5:H7)</f>
        <v>23327</v>
      </c>
      <c r="I4" s="137">
        <f t="shared" ref="I4:I27" si="1">IF(G4&gt;0,H4/G4,"  ")</f>
        <v>0.86756173757810173</v>
      </c>
    </row>
    <row r="5" spans="1:9" x14ac:dyDescent="0.3">
      <c r="A5" s="5" t="s">
        <v>135</v>
      </c>
      <c r="B5" s="6">
        <f>'1.sz.Bevételi források'!K23</f>
        <v>0</v>
      </c>
      <c r="C5" s="6">
        <f>'1.sz.Bevételi források'!L23</f>
        <v>0</v>
      </c>
      <c r="D5" s="98" t="str">
        <f t="shared" si="0"/>
        <v xml:space="preserve">  </v>
      </c>
      <c r="E5" s="27"/>
      <c r="F5" s="20" t="s">
        <v>120</v>
      </c>
      <c r="G5" s="6">
        <f>'2.szKiadás kiemelt jogcímenként'!K14</f>
        <v>11137</v>
      </c>
      <c r="H5" s="6">
        <f>'2.szKiadás kiemelt jogcímenként'!L14</f>
        <v>7690</v>
      </c>
      <c r="I5" s="138">
        <f t="shared" si="1"/>
        <v>0.69049115560743468</v>
      </c>
    </row>
    <row r="6" spans="1:9" x14ac:dyDescent="0.3">
      <c r="A6" s="5" t="s">
        <v>136</v>
      </c>
      <c r="B6" s="6">
        <f>'1.sz.Bevételi források'!K24</f>
        <v>0</v>
      </c>
      <c r="C6" s="6">
        <f>'1.sz.Bevételi források'!L24</f>
        <v>0</v>
      </c>
      <c r="D6" s="98" t="str">
        <f t="shared" si="0"/>
        <v xml:space="preserve">  </v>
      </c>
      <c r="E6" s="27"/>
      <c r="F6" s="20" t="s">
        <v>121</v>
      </c>
      <c r="G6" s="6">
        <f>'2.szKiadás kiemelt jogcímenként'!K15</f>
        <v>15751</v>
      </c>
      <c r="H6" s="6">
        <f>'2.szKiadás kiemelt jogcímenként'!L15</f>
        <v>15637</v>
      </c>
      <c r="I6" s="138">
        <f t="shared" si="1"/>
        <v>0.99276236429433051</v>
      </c>
    </row>
    <row r="7" spans="1:9" x14ac:dyDescent="0.3">
      <c r="A7" s="5" t="s">
        <v>137</v>
      </c>
      <c r="B7" s="6">
        <f>'1.sz.Bevételi források'!K25</f>
        <v>0</v>
      </c>
      <c r="C7" s="6">
        <f>'1.sz.Bevételi források'!L25</f>
        <v>0</v>
      </c>
      <c r="D7" s="98" t="str">
        <f t="shared" si="0"/>
        <v xml:space="preserve">  </v>
      </c>
      <c r="E7" s="27"/>
      <c r="F7" s="20" t="s">
        <v>115</v>
      </c>
      <c r="G7" s="6">
        <f>'2.szKiadás kiemelt jogcímenként'!K16</f>
        <v>0</v>
      </c>
      <c r="H7" s="6">
        <f>'2.szKiadás kiemelt jogcímenként'!L16</f>
        <v>0</v>
      </c>
      <c r="I7" s="138" t="str">
        <f t="shared" si="1"/>
        <v xml:space="preserve">  </v>
      </c>
    </row>
    <row r="8" spans="1:9" x14ac:dyDescent="0.3">
      <c r="A8" s="5" t="s">
        <v>138</v>
      </c>
      <c r="B8" s="6">
        <f>'1.sz.Bevételi források'!K26</f>
        <v>0</v>
      </c>
      <c r="C8" s="6">
        <f>'1.sz.Bevételi források'!L26</f>
        <v>0</v>
      </c>
      <c r="D8" s="98" t="str">
        <f t="shared" si="0"/>
        <v xml:space="preserve">  </v>
      </c>
      <c r="E8" s="27"/>
      <c r="F8" s="18" t="s">
        <v>112</v>
      </c>
      <c r="G8" s="6">
        <f>'2.szKiadás kiemelt jogcímenként'!K17</f>
        <v>0</v>
      </c>
      <c r="H8" s="6">
        <f>'2.szKiadás kiemelt jogcímenként'!L17</f>
        <v>0</v>
      </c>
      <c r="I8" s="138" t="str">
        <f t="shared" si="1"/>
        <v xml:space="preserve">  </v>
      </c>
    </row>
    <row r="9" spans="1:9" x14ac:dyDescent="0.3">
      <c r="A9" s="5" t="s">
        <v>139</v>
      </c>
      <c r="B9" s="6">
        <f>'1.sz.Bevételi források'!K27</f>
        <v>0</v>
      </c>
      <c r="C9" s="6">
        <f>'1.sz.Bevételi források'!L27</f>
        <v>0</v>
      </c>
      <c r="D9" s="98" t="str">
        <f t="shared" si="0"/>
        <v xml:space="preserve">  </v>
      </c>
      <c r="E9" s="27"/>
      <c r="F9" s="18" t="s">
        <v>113</v>
      </c>
      <c r="G9" s="6">
        <f>'2.szKiadás kiemelt jogcímenként'!K18</f>
        <v>0</v>
      </c>
      <c r="H9" s="6">
        <f>'2.szKiadás kiemelt jogcímenként'!L18</f>
        <v>0</v>
      </c>
      <c r="I9" s="138" t="str">
        <f t="shared" si="1"/>
        <v xml:space="preserve">  </v>
      </c>
    </row>
    <row r="10" spans="1:9" x14ac:dyDescent="0.3">
      <c r="A10" s="5" t="s">
        <v>140</v>
      </c>
      <c r="B10" s="6">
        <f>'1.sz.Bevételi források'!K28</f>
        <v>0</v>
      </c>
      <c r="C10" s="6">
        <f>'1.sz.Bevételi források'!L28</f>
        <v>0</v>
      </c>
      <c r="D10" s="98" t="str">
        <f t="shared" si="0"/>
        <v xml:space="preserve">  </v>
      </c>
      <c r="E10" s="27"/>
      <c r="F10" s="17"/>
      <c r="G10" s="6"/>
      <c r="H10" s="6"/>
      <c r="I10" s="138" t="str">
        <f t="shared" si="1"/>
        <v xml:space="preserve">  </v>
      </c>
    </row>
    <row r="11" spans="1:9" x14ac:dyDescent="0.3">
      <c r="A11" s="5"/>
      <c r="B11" s="6"/>
      <c r="C11" s="6"/>
      <c r="D11" s="98" t="str">
        <f t="shared" si="0"/>
        <v xml:space="preserve">  </v>
      </c>
      <c r="E11" s="27"/>
      <c r="F11" s="17"/>
      <c r="G11" s="6"/>
      <c r="H11" s="6"/>
      <c r="I11" s="138" t="str">
        <f t="shared" si="1"/>
        <v xml:space="preserve">  </v>
      </c>
    </row>
    <row r="12" spans="1:9" x14ac:dyDescent="0.3">
      <c r="A12" s="36" t="s">
        <v>148</v>
      </c>
      <c r="B12" s="9">
        <f>SUM(B13:B14)</f>
        <v>0</v>
      </c>
      <c r="C12" s="9">
        <f>SUM(C13:C14)</f>
        <v>0</v>
      </c>
      <c r="D12" s="142" t="str">
        <f t="shared" si="0"/>
        <v xml:space="preserve">  </v>
      </c>
      <c r="E12" s="27"/>
      <c r="F12" s="88"/>
      <c r="G12" s="139"/>
      <c r="H12" s="139"/>
      <c r="I12" s="140" t="str">
        <f t="shared" si="1"/>
        <v xml:space="preserve">  </v>
      </c>
    </row>
    <row r="13" spans="1:9" x14ac:dyDescent="0.3">
      <c r="A13" s="30" t="s">
        <v>3</v>
      </c>
      <c r="B13" s="6">
        <f>'1.sz.Bevételi források'!K31</f>
        <v>0</v>
      </c>
      <c r="C13" s="6">
        <f>'1.sz.Bevételi források'!L31</f>
        <v>0</v>
      </c>
      <c r="D13" s="98" t="str">
        <f t="shared" si="0"/>
        <v xml:space="preserve">  </v>
      </c>
      <c r="E13" s="27"/>
      <c r="F13" s="25" t="s">
        <v>116</v>
      </c>
      <c r="G13" s="13"/>
      <c r="H13" s="13"/>
      <c r="I13" s="128" t="str">
        <f t="shared" si="1"/>
        <v xml:space="preserve">  </v>
      </c>
    </row>
    <row r="14" spans="1:9" x14ac:dyDescent="0.3">
      <c r="A14" s="30" t="s">
        <v>123</v>
      </c>
      <c r="B14" s="6">
        <f>'1.sz.Bevételi források'!K32</f>
        <v>0</v>
      </c>
      <c r="C14" s="6">
        <f>'1.sz.Bevételi források'!L32</f>
        <v>0</v>
      </c>
      <c r="D14" s="98" t="str">
        <f t="shared" si="0"/>
        <v xml:space="preserve">  </v>
      </c>
      <c r="E14" s="27"/>
      <c r="F14" s="25" t="s">
        <v>117</v>
      </c>
      <c r="G14" s="13">
        <v>53174</v>
      </c>
      <c r="H14" s="13"/>
      <c r="I14" s="128">
        <f t="shared" si="1"/>
        <v>0</v>
      </c>
    </row>
    <row r="15" spans="1:9" x14ac:dyDescent="0.3">
      <c r="A15" s="30"/>
      <c r="B15" s="6"/>
      <c r="C15" s="6"/>
      <c r="D15" s="98" t="str">
        <f t="shared" si="0"/>
        <v xml:space="preserve">  </v>
      </c>
      <c r="E15" s="27"/>
      <c r="F15" s="224" t="s">
        <v>490</v>
      </c>
      <c r="G15" s="13">
        <f>G16</f>
        <v>0</v>
      </c>
      <c r="H15" s="13">
        <f>H16</f>
        <v>0</v>
      </c>
      <c r="I15" s="232" t="str">
        <f t="shared" si="1"/>
        <v xml:space="preserve">  </v>
      </c>
    </row>
    <row r="16" spans="1:9" ht="26.4" x14ac:dyDescent="0.3">
      <c r="A16" s="30"/>
      <c r="B16" s="6"/>
      <c r="C16" s="6"/>
      <c r="D16" s="98" t="str">
        <f t="shared" si="0"/>
        <v xml:space="preserve">  </v>
      </c>
      <c r="E16" s="27"/>
      <c r="F16" s="18" t="s">
        <v>494</v>
      </c>
      <c r="G16" s="6">
        <f>'2.szKiadás kiemelt jogcímenként'!K22</f>
        <v>0</v>
      </c>
      <c r="H16" s="6">
        <f>'2.szKiadás kiemelt jogcímenként'!L22</f>
        <v>0</v>
      </c>
      <c r="I16" s="138" t="str">
        <f t="shared" si="1"/>
        <v xml:space="preserve">  </v>
      </c>
    </row>
    <row r="17" spans="1:9" x14ac:dyDescent="0.3">
      <c r="A17" s="12" t="s">
        <v>143</v>
      </c>
      <c r="B17" s="9">
        <f>B18</f>
        <v>0</v>
      </c>
      <c r="C17" s="9">
        <f>C18</f>
        <v>0</v>
      </c>
      <c r="D17" s="142" t="str">
        <f t="shared" si="0"/>
        <v xml:space="preserve">  </v>
      </c>
      <c r="E17" s="27"/>
      <c r="F17" s="21" t="s">
        <v>613</v>
      </c>
      <c r="G17" s="93"/>
      <c r="H17" s="93"/>
      <c r="I17" s="131" t="str">
        <f t="shared" si="1"/>
        <v xml:space="preserve">  </v>
      </c>
    </row>
    <row r="18" spans="1:9" x14ac:dyDescent="0.3">
      <c r="A18" s="5" t="s">
        <v>144</v>
      </c>
      <c r="B18" s="6">
        <f>'1.sz.Bevételi források'!K35</f>
        <v>0</v>
      </c>
      <c r="C18" s="6">
        <f>'1.sz.Bevételi források'!L35</f>
        <v>0</v>
      </c>
      <c r="D18" s="98" t="str">
        <f t="shared" si="0"/>
        <v xml:space="preserve">  </v>
      </c>
      <c r="E18" s="27"/>
      <c r="F18" s="21"/>
      <c r="G18" s="93"/>
      <c r="H18" s="93"/>
      <c r="I18" s="131" t="str">
        <f t="shared" si="1"/>
        <v xml:space="preserve">  </v>
      </c>
    </row>
    <row r="19" spans="1:9" x14ac:dyDescent="0.3">
      <c r="A19" s="30"/>
      <c r="B19" s="6"/>
      <c r="C19" s="6"/>
      <c r="D19" s="98" t="str">
        <f t="shared" si="0"/>
        <v xml:space="preserve">  </v>
      </c>
      <c r="E19" s="27"/>
      <c r="F19" s="21"/>
      <c r="G19" s="93"/>
      <c r="H19" s="93"/>
      <c r="I19" s="131" t="str">
        <f t="shared" si="1"/>
        <v xml:space="preserve">  </v>
      </c>
    </row>
    <row r="20" spans="1:9" ht="27" x14ac:dyDescent="0.3">
      <c r="A20" s="36" t="s">
        <v>4</v>
      </c>
      <c r="B20" s="9">
        <f>B21+B23</f>
        <v>64000</v>
      </c>
      <c r="C20" s="9">
        <f>C21+C23</f>
        <v>0</v>
      </c>
      <c r="D20" s="142">
        <f t="shared" si="0"/>
        <v>0</v>
      </c>
      <c r="E20" s="27"/>
      <c r="F20" s="21"/>
      <c r="G20" s="93"/>
      <c r="H20" s="93"/>
      <c r="I20" s="131" t="str">
        <f t="shared" si="1"/>
        <v xml:space="preserve">  </v>
      </c>
    </row>
    <row r="21" spans="1:9" x14ac:dyDescent="0.3">
      <c r="A21" s="29" t="s">
        <v>5</v>
      </c>
      <c r="B21" s="6">
        <f>B22</f>
        <v>64000</v>
      </c>
      <c r="C21" s="6">
        <f>C22</f>
        <v>0</v>
      </c>
      <c r="D21" s="98">
        <f t="shared" si="0"/>
        <v>0</v>
      </c>
      <c r="E21" s="27"/>
      <c r="F21" s="21"/>
      <c r="G21" s="93"/>
      <c r="H21" s="93"/>
      <c r="I21" s="131" t="str">
        <f t="shared" si="1"/>
        <v xml:space="preserve">  </v>
      </c>
    </row>
    <row r="22" spans="1:9" x14ac:dyDescent="0.3">
      <c r="A22" s="30" t="s">
        <v>7</v>
      </c>
      <c r="B22" s="6">
        <f>'1.sz.Bevételi források'!K42</f>
        <v>64000</v>
      </c>
      <c r="C22" s="6">
        <f>'1.sz.Bevételi források'!L42</f>
        <v>0</v>
      </c>
      <c r="D22" s="98">
        <f t="shared" si="0"/>
        <v>0</v>
      </c>
      <c r="E22" s="27"/>
      <c r="F22" s="21"/>
      <c r="G22" s="93"/>
      <c r="H22" s="93"/>
      <c r="I22" s="131" t="str">
        <f t="shared" si="1"/>
        <v xml:space="preserve">  </v>
      </c>
    </row>
    <row r="23" spans="1:9" x14ac:dyDescent="0.3">
      <c r="A23" s="29" t="s">
        <v>8</v>
      </c>
      <c r="B23" s="6">
        <f>B24</f>
        <v>0</v>
      </c>
      <c r="C23" s="6">
        <f>C24</f>
        <v>0</v>
      </c>
      <c r="D23" s="98" t="str">
        <f t="shared" si="0"/>
        <v xml:space="preserve">  </v>
      </c>
      <c r="E23" s="27"/>
      <c r="F23" s="21"/>
      <c r="G23" s="93"/>
      <c r="H23" s="93"/>
      <c r="I23" s="131" t="str">
        <f t="shared" si="1"/>
        <v xml:space="preserve">  </v>
      </c>
    </row>
    <row r="24" spans="1:9" x14ac:dyDescent="0.3">
      <c r="A24" s="30" t="s">
        <v>10</v>
      </c>
      <c r="B24" s="6">
        <f>'1.sz.Bevételi források'!K45</f>
        <v>0</v>
      </c>
      <c r="C24" s="6">
        <f>'1.sz.Bevételi források'!L45</f>
        <v>0</v>
      </c>
      <c r="D24" s="98" t="str">
        <f t="shared" si="0"/>
        <v xml:space="preserve">  </v>
      </c>
      <c r="E24" s="27"/>
      <c r="F24" s="21"/>
      <c r="G24" s="93"/>
      <c r="H24" s="93"/>
      <c r="I24" s="131" t="str">
        <f t="shared" si="1"/>
        <v xml:space="preserve">  </v>
      </c>
    </row>
    <row r="25" spans="1:9" x14ac:dyDescent="0.3">
      <c r="A25" s="230" t="s">
        <v>487</v>
      </c>
      <c r="B25" s="13">
        <f>B26</f>
        <v>0</v>
      </c>
      <c r="C25" s="13">
        <f>C26</f>
        <v>0</v>
      </c>
      <c r="D25" s="95" t="str">
        <f t="shared" si="0"/>
        <v xml:space="preserve">  </v>
      </c>
      <c r="E25" s="27"/>
      <c r="F25" s="21"/>
      <c r="G25" s="93"/>
      <c r="H25" s="93"/>
      <c r="I25" s="131"/>
    </row>
    <row r="26" spans="1:9" x14ac:dyDescent="0.3">
      <c r="A26" s="7" t="s">
        <v>493</v>
      </c>
      <c r="B26" s="6">
        <f>'1.sz.Bevételi források'!K48</f>
        <v>0</v>
      </c>
      <c r="C26" s="6">
        <f>'1.sz.Bevételi források'!L48</f>
        <v>0</v>
      </c>
      <c r="D26" s="98" t="str">
        <f t="shared" si="0"/>
        <v xml:space="preserve">  </v>
      </c>
      <c r="E26" s="27"/>
      <c r="F26" s="21"/>
      <c r="G26" s="132"/>
      <c r="H26" s="93"/>
      <c r="I26" s="131" t="str">
        <f t="shared" si="1"/>
        <v xml:space="preserve">  </v>
      </c>
    </row>
    <row r="27" spans="1:9" x14ac:dyDescent="0.3">
      <c r="A27" s="50" t="s">
        <v>30</v>
      </c>
      <c r="B27" s="48">
        <f>B4+B12+B17+B20+B25</f>
        <v>64000</v>
      </c>
      <c r="C27" s="48">
        <f>C4+C12+C17+C20+C25</f>
        <v>0</v>
      </c>
      <c r="D27" s="122">
        <f t="shared" si="0"/>
        <v>0</v>
      </c>
      <c r="E27" s="33"/>
      <c r="F27" s="48" t="s">
        <v>102</v>
      </c>
      <c r="G27" s="49">
        <f>G4+G12+G13+G14+G15</f>
        <v>80062</v>
      </c>
      <c r="H27" s="50">
        <f>H4+H12+H13+H14+H15</f>
        <v>23327</v>
      </c>
      <c r="I27" s="135">
        <f t="shared" si="1"/>
        <v>0.29136169468661788</v>
      </c>
    </row>
    <row r="28" spans="1:9" ht="15" thickBot="1" x14ac:dyDescent="0.35">
      <c r="A28" s="51" t="s">
        <v>104</v>
      </c>
      <c r="B28" s="43" t="str">
        <f>IF(B27-G27&gt;0,B27-G27,"-----")</f>
        <v>-----</v>
      </c>
      <c r="C28" s="43" t="str">
        <f>IF(C27-H27&gt;0,C27-H27,"-----")</f>
        <v>-----</v>
      </c>
      <c r="D28" s="43"/>
      <c r="E28" s="34"/>
      <c r="F28" s="43" t="s">
        <v>103</v>
      </c>
      <c r="G28" s="44">
        <f>IF(B27-G27&lt;0,B27-G27,"-----")</f>
        <v>-16062</v>
      </c>
      <c r="H28" s="51">
        <f>IF(C27-H27&lt;0,C27-H27,"-----")</f>
        <v>-23327</v>
      </c>
      <c r="I28" s="136"/>
    </row>
    <row r="30" spans="1:9" x14ac:dyDescent="0.3">
      <c r="B30" s="1">
        <f>'3a sz.Működési mérleg'!B28</f>
        <v>1527685</v>
      </c>
      <c r="C30" s="1">
        <f>'3a sz.Működési mérleg'!C28</f>
        <v>1638458</v>
      </c>
      <c r="G30" s="1">
        <f>'3a sz.Működési mérleg'!G28</f>
        <v>1511623</v>
      </c>
      <c r="H30" s="1">
        <f>'3a sz.Működési mérleg'!H28</f>
        <v>1525350</v>
      </c>
    </row>
    <row r="31" spans="1:9" x14ac:dyDescent="0.3">
      <c r="B31" s="1">
        <f>B27+B30</f>
        <v>1591685</v>
      </c>
      <c r="C31" s="1">
        <f>C27+C30</f>
        <v>1638458</v>
      </c>
      <c r="G31" s="1">
        <f>G27+G30</f>
        <v>1591685</v>
      </c>
      <c r="H31" s="1">
        <f>H27+H30</f>
        <v>1548677</v>
      </c>
    </row>
  </sheetData>
  <pageMargins left="0.25" right="0.25" top="0.75" bottom="0.75" header="0.3" footer="0.3"/>
  <pageSetup paperSize="8" scale="97" orientation="landscape" r:id="rId1"/>
  <headerFooter>
    <oddHeader xml:space="preserve">&amp;L&amp;G&amp;C.../2025 (V....) számú határozat
a Marcali Kistérségi Többcélú Társulás
2024. évi költségvetésének teljesítéséről
</oddHeader>
    <oddFooter>&amp;C&amp;P</oddFooter>
  </headerFooter>
  <colBreaks count="1" manualBreakCount="1">
    <brk id="5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B4:M30"/>
  <sheetViews>
    <sheetView view="pageLayout" topLeftCell="B1" zoomScaleNormal="100" zoomScaleSheetLayoutView="100" workbookViewId="0">
      <selection activeCell="G24" sqref="G24"/>
    </sheetView>
  </sheetViews>
  <sheetFormatPr defaultRowHeight="14.4" x14ac:dyDescent="0.3"/>
  <cols>
    <col min="2" max="2" width="3.5546875" customWidth="1"/>
    <col min="3" max="3" width="39" customWidth="1"/>
    <col min="4" max="4" width="17.88671875" customWidth="1"/>
    <col min="5" max="5" width="14.88671875" customWidth="1"/>
    <col min="6" max="6" width="15.33203125" customWidth="1"/>
    <col min="7" max="7" width="13.5546875" customWidth="1"/>
    <col min="8" max="8" width="15.33203125" customWidth="1"/>
    <col min="9" max="9" width="16.44140625" customWidth="1"/>
    <col min="10" max="10" width="13.88671875" customWidth="1"/>
    <col min="11" max="12" width="11.6640625" customWidth="1"/>
    <col min="13" max="13" width="12.33203125" customWidth="1"/>
  </cols>
  <sheetData>
    <row r="4" spans="2:13" x14ac:dyDescent="0.3">
      <c r="B4" s="2" t="s">
        <v>39</v>
      </c>
      <c r="C4" s="2"/>
      <c r="D4" s="2"/>
      <c r="E4" s="2"/>
      <c r="F4" s="2"/>
      <c r="G4" s="2"/>
      <c r="H4" s="2"/>
      <c r="I4" s="2"/>
      <c r="J4" s="2"/>
      <c r="K4" s="2"/>
      <c r="L4" s="2"/>
      <c r="M4" s="3" t="s">
        <v>19</v>
      </c>
    </row>
    <row r="5" spans="2:13" ht="15" thickBot="1" x14ac:dyDescent="0.35">
      <c r="B5" s="353" t="s">
        <v>486</v>
      </c>
      <c r="C5" s="353"/>
      <c r="D5" s="2"/>
      <c r="E5" s="2"/>
      <c r="F5" s="2"/>
      <c r="G5" s="2"/>
      <c r="H5" s="2"/>
      <c r="I5" s="2"/>
      <c r="J5" s="2"/>
      <c r="K5" s="2"/>
      <c r="L5" s="2"/>
      <c r="M5" s="3"/>
    </row>
    <row r="6" spans="2:13" ht="15" customHeight="1" x14ac:dyDescent="0.3">
      <c r="B6" s="55" t="s">
        <v>20</v>
      </c>
      <c r="C6" s="349" t="s">
        <v>21</v>
      </c>
      <c r="D6" s="349" t="s">
        <v>514</v>
      </c>
      <c r="E6" s="349" t="s">
        <v>515</v>
      </c>
      <c r="F6" s="349" t="s">
        <v>516</v>
      </c>
      <c r="G6" s="349" t="s">
        <v>166</v>
      </c>
      <c r="H6" s="349" t="s">
        <v>167</v>
      </c>
      <c r="I6" s="349" t="s">
        <v>168</v>
      </c>
      <c r="J6" s="349" t="s">
        <v>169</v>
      </c>
      <c r="K6" s="349" t="s">
        <v>170</v>
      </c>
      <c r="L6" s="349" t="s">
        <v>171</v>
      </c>
      <c r="M6" s="351" t="s">
        <v>22</v>
      </c>
    </row>
    <row r="7" spans="2:13" ht="42.75" customHeight="1" x14ac:dyDescent="0.3">
      <c r="B7" s="56" t="s">
        <v>23</v>
      </c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2"/>
    </row>
    <row r="8" spans="2:13" x14ac:dyDescent="0.3">
      <c r="B8" s="37" t="s">
        <v>12</v>
      </c>
      <c r="C8" s="17"/>
      <c r="D8" s="20">
        <v>0</v>
      </c>
      <c r="E8" s="39">
        <v>0</v>
      </c>
      <c r="F8" s="39">
        <v>0</v>
      </c>
      <c r="G8" s="123"/>
      <c r="H8" s="123"/>
      <c r="I8" s="123"/>
      <c r="J8" s="124" t="str">
        <f t="shared" ref="J8:L10" si="0">IF(D8&gt;0,G8/D8,"  ")</f>
        <v xml:space="preserve">  </v>
      </c>
      <c r="K8" s="124" t="str">
        <f t="shared" si="0"/>
        <v xml:space="preserve">  </v>
      </c>
      <c r="L8" s="124" t="str">
        <f t="shared" si="0"/>
        <v xml:space="preserve">  </v>
      </c>
      <c r="M8" s="38"/>
    </row>
    <row r="9" spans="2:13" x14ac:dyDescent="0.3">
      <c r="B9" s="37" t="s">
        <v>13</v>
      </c>
      <c r="C9" s="17"/>
      <c r="D9" s="20">
        <v>0</v>
      </c>
      <c r="E9" s="39">
        <v>0</v>
      </c>
      <c r="F9" s="39">
        <v>0</v>
      </c>
      <c r="G9" s="123"/>
      <c r="H9" s="123"/>
      <c r="I9" s="123"/>
      <c r="J9" s="124" t="str">
        <f t="shared" si="0"/>
        <v xml:space="preserve">  </v>
      </c>
      <c r="K9" s="124" t="str">
        <f t="shared" si="0"/>
        <v xml:space="preserve">  </v>
      </c>
      <c r="L9" s="124" t="str">
        <f t="shared" si="0"/>
        <v xml:space="preserve">  </v>
      </c>
      <c r="M9" s="38"/>
    </row>
    <row r="10" spans="2:13" ht="15" thickBot="1" x14ac:dyDescent="0.35">
      <c r="B10" s="52"/>
      <c r="C10" s="45" t="s">
        <v>24</v>
      </c>
      <c r="D10" s="53">
        <f t="shared" ref="D10:I10" si="1">SUM(D8:D9)</f>
        <v>0</v>
      </c>
      <c r="E10" s="53">
        <f t="shared" si="1"/>
        <v>0</v>
      </c>
      <c r="F10" s="53">
        <f t="shared" si="1"/>
        <v>0</v>
      </c>
      <c r="G10" s="53">
        <f t="shared" si="1"/>
        <v>0</v>
      </c>
      <c r="H10" s="53">
        <f t="shared" si="1"/>
        <v>0</v>
      </c>
      <c r="I10" s="53">
        <f t="shared" si="1"/>
        <v>0</v>
      </c>
      <c r="J10" s="125" t="str">
        <f t="shared" si="0"/>
        <v xml:space="preserve">  </v>
      </c>
      <c r="K10" s="125" t="str">
        <f t="shared" si="0"/>
        <v xml:space="preserve">  </v>
      </c>
      <c r="L10" s="125" t="str">
        <f t="shared" si="0"/>
        <v xml:space="preserve">  </v>
      </c>
      <c r="M10" s="54"/>
    </row>
    <row r="13" spans="2:13" ht="15" thickBot="1" x14ac:dyDescent="0.35">
      <c r="B13" s="353" t="s">
        <v>506</v>
      </c>
      <c r="C13" s="353"/>
      <c r="D13" s="2"/>
      <c r="E13" s="2"/>
      <c r="F13" s="2"/>
      <c r="G13" s="2"/>
      <c r="H13" s="2"/>
      <c r="I13" s="2"/>
      <c r="J13" s="2"/>
      <c r="K13" s="2"/>
      <c r="L13" s="2"/>
      <c r="M13" s="3" t="s">
        <v>19</v>
      </c>
    </row>
    <row r="14" spans="2:13" x14ac:dyDescent="0.3">
      <c r="B14" s="55" t="s">
        <v>20</v>
      </c>
      <c r="C14" s="349" t="s">
        <v>21</v>
      </c>
      <c r="D14" s="349" t="s">
        <v>593</v>
      </c>
      <c r="E14" s="349" t="s">
        <v>594</v>
      </c>
      <c r="F14" s="349" t="s">
        <v>595</v>
      </c>
      <c r="G14" s="349" t="s">
        <v>166</v>
      </c>
      <c r="H14" s="349" t="s">
        <v>167</v>
      </c>
      <c r="I14" s="349" t="s">
        <v>168</v>
      </c>
      <c r="J14" s="349" t="s">
        <v>169</v>
      </c>
      <c r="K14" s="349" t="s">
        <v>170</v>
      </c>
      <c r="L14" s="349" t="s">
        <v>171</v>
      </c>
      <c r="M14" s="351" t="s">
        <v>22</v>
      </c>
    </row>
    <row r="15" spans="2:13" ht="27.75" customHeight="1" x14ac:dyDescent="0.3">
      <c r="B15" s="56" t="s">
        <v>23</v>
      </c>
      <c r="C15" s="350"/>
      <c r="D15" s="350"/>
      <c r="E15" s="350"/>
      <c r="F15" s="350"/>
      <c r="G15" s="350"/>
      <c r="H15" s="350"/>
      <c r="I15" s="350"/>
      <c r="J15" s="350"/>
      <c r="K15" s="350"/>
      <c r="L15" s="350"/>
      <c r="M15" s="352"/>
    </row>
    <row r="16" spans="2:13" ht="26.4" x14ac:dyDescent="0.3">
      <c r="B16" s="37" t="s">
        <v>12</v>
      </c>
      <c r="C16" s="17" t="s">
        <v>587</v>
      </c>
      <c r="D16" s="123">
        <v>12013</v>
      </c>
      <c r="E16" s="123">
        <v>0</v>
      </c>
      <c r="F16" s="39"/>
      <c r="G16" s="123">
        <f>3781+5672+1021+1531</f>
        <v>12005</v>
      </c>
      <c r="H16" s="123">
        <v>0</v>
      </c>
      <c r="I16" s="123"/>
      <c r="J16" s="124">
        <f t="shared" ref="J16:L22" si="2">IF(D16&gt;0,G16/D16,"  ")</f>
        <v>0.99933405477399484</v>
      </c>
      <c r="K16" s="124" t="str">
        <f t="shared" si="2"/>
        <v xml:space="preserve">  </v>
      </c>
      <c r="L16" s="124" t="str">
        <f t="shared" si="2"/>
        <v xml:space="preserve">  </v>
      </c>
      <c r="M16" s="38" t="s">
        <v>484</v>
      </c>
    </row>
    <row r="17" spans="2:13" ht="26.4" x14ac:dyDescent="0.3">
      <c r="B17" s="37" t="s">
        <v>13</v>
      </c>
      <c r="C17" s="17" t="s">
        <v>588</v>
      </c>
      <c r="D17" s="123">
        <v>900</v>
      </c>
      <c r="E17" s="123">
        <v>0</v>
      </c>
      <c r="F17" s="39"/>
      <c r="G17" s="123">
        <f>687+186</f>
        <v>873</v>
      </c>
      <c r="H17" s="123">
        <v>0</v>
      </c>
      <c r="I17" s="123"/>
      <c r="J17" s="124">
        <f>IF(D17&gt;0,G17/D17,"  ")</f>
        <v>0.97</v>
      </c>
      <c r="K17" s="124" t="str">
        <f>IF(E17&gt;0,H17/E17,"  ")</f>
        <v xml:space="preserve">  </v>
      </c>
      <c r="L17" s="124" t="str">
        <f>IF(F17&gt;0,I17/F17,"  ")</f>
        <v xml:space="preserve">  </v>
      </c>
      <c r="M17" s="38" t="s">
        <v>484</v>
      </c>
    </row>
    <row r="18" spans="2:13" ht="26.4" x14ac:dyDescent="0.3">
      <c r="B18" s="37" t="s">
        <v>14</v>
      </c>
      <c r="C18" s="17" t="s">
        <v>589</v>
      </c>
      <c r="D18" s="123">
        <v>1400</v>
      </c>
      <c r="E18" s="123">
        <v>0</v>
      </c>
      <c r="F18" s="39"/>
      <c r="G18" s="123">
        <f>439+659+119+178</f>
        <v>1395</v>
      </c>
      <c r="H18" s="123">
        <v>0</v>
      </c>
      <c r="I18" s="123"/>
      <c r="J18" s="124">
        <f t="shared" si="2"/>
        <v>0.99642857142857144</v>
      </c>
      <c r="K18" s="124" t="str">
        <f t="shared" si="2"/>
        <v xml:space="preserve">  </v>
      </c>
      <c r="L18" s="124" t="str">
        <f t="shared" si="2"/>
        <v xml:space="preserve">  </v>
      </c>
      <c r="M18" s="38" t="s">
        <v>484</v>
      </c>
    </row>
    <row r="19" spans="2:13" ht="26.4" x14ac:dyDescent="0.3">
      <c r="B19" s="76" t="s">
        <v>196</v>
      </c>
      <c r="C19" s="77" t="s">
        <v>590</v>
      </c>
      <c r="D19" s="126">
        <v>1000</v>
      </c>
      <c r="E19" s="126"/>
      <c r="F19" s="79"/>
      <c r="G19" s="126">
        <f>729+197</f>
        <v>926</v>
      </c>
      <c r="H19" s="126"/>
      <c r="I19" s="126"/>
      <c r="J19" s="124">
        <f t="shared" si="2"/>
        <v>0.92600000000000005</v>
      </c>
      <c r="K19" s="127"/>
      <c r="L19" s="127"/>
      <c r="M19" s="38" t="s">
        <v>484</v>
      </c>
    </row>
    <row r="20" spans="2:13" x14ac:dyDescent="0.3">
      <c r="B20" s="76" t="s">
        <v>197</v>
      </c>
      <c r="C20" s="77"/>
      <c r="D20" s="126"/>
      <c r="E20" s="126"/>
      <c r="F20" s="79"/>
      <c r="G20" s="126"/>
      <c r="H20" s="126"/>
      <c r="I20" s="126"/>
      <c r="J20" s="127"/>
      <c r="K20" s="127"/>
      <c r="L20" s="127"/>
      <c r="M20" s="80"/>
    </row>
    <row r="21" spans="2:13" x14ac:dyDescent="0.3">
      <c r="B21" s="76" t="s">
        <v>198</v>
      </c>
      <c r="C21" s="77"/>
      <c r="D21" s="126"/>
      <c r="E21" s="126"/>
      <c r="F21" s="79"/>
      <c r="G21" s="126"/>
      <c r="H21" s="126"/>
      <c r="I21" s="126"/>
      <c r="J21" s="127"/>
      <c r="K21" s="127"/>
      <c r="L21" s="127"/>
      <c r="M21" s="80"/>
    </row>
    <row r="22" spans="2:13" ht="15" thickBot="1" x14ac:dyDescent="0.35">
      <c r="B22" s="52"/>
      <c r="C22" s="45" t="s">
        <v>24</v>
      </c>
      <c r="D22" s="53">
        <f t="shared" ref="D22:F22" si="3">SUM(D16:D19)</f>
        <v>15313</v>
      </c>
      <c r="E22" s="53">
        <f t="shared" si="3"/>
        <v>0</v>
      </c>
      <c r="F22" s="53">
        <f t="shared" si="3"/>
        <v>0</v>
      </c>
      <c r="G22" s="53">
        <f>SUM(G16:G19)</f>
        <v>15199</v>
      </c>
      <c r="H22" s="53">
        <f t="shared" ref="H22:I22" si="4">SUM(H16:H19)</f>
        <v>0</v>
      </c>
      <c r="I22" s="53">
        <f t="shared" si="4"/>
        <v>0</v>
      </c>
      <c r="J22" s="125">
        <f>IF(D22&gt;0,G22/D22,"  ")</f>
        <v>0.9925553451315875</v>
      </c>
      <c r="K22" s="125" t="str">
        <f t="shared" si="2"/>
        <v xml:space="preserve">  </v>
      </c>
      <c r="L22" s="125" t="str">
        <f t="shared" si="2"/>
        <v xml:space="preserve">  </v>
      </c>
      <c r="M22" s="54"/>
    </row>
    <row r="25" spans="2:13" ht="15" thickBot="1" x14ac:dyDescent="0.35">
      <c r="B25" s="353" t="s">
        <v>161</v>
      </c>
      <c r="C25" s="353"/>
      <c r="D25" s="2"/>
      <c r="E25" s="2"/>
      <c r="F25" s="2"/>
      <c r="G25" s="2"/>
      <c r="H25" s="2"/>
      <c r="I25" s="2"/>
      <c r="J25" s="2"/>
      <c r="K25" s="2"/>
      <c r="L25" s="2"/>
      <c r="M25" s="3" t="s">
        <v>19</v>
      </c>
    </row>
    <row r="26" spans="2:13" x14ac:dyDescent="0.3">
      <c r="B26" s="55" t="s">
        <v>20</v>
      </c>
      <c r="C26" s="349" t="s">
        <v>21</v>
      </c>
      <c r="D26" s="349" t="s">
        <v>593</v>
      </c>
      <c r="E26" s="349" t="s">
        <v>594</v>
      </c>
      <c r="F26" s="349" t="s">
        <v>595</v>
      </c>
      <c r="G26" s="349" t="s">
        <v>166</v>
      </c>
      <c r="H26" s="349" t="s">
        <v>167</v>
      </c>
      <c r="I26" s="349" t="s">
        <v>168</v>
      </c>
      <c r="J26" s="349" t="s">
        <v>169</v>
      </c>
      <c r="K26" s="349" t="s">
        <v>170</v>
      </c>
      <c r="L26" s="349" t="s">
        <v>171</v>
      </c>
      <c r="M26" s="351" t="s">
        <v>22</v>
      </c>
    </row>
    <row r="27" spans="2:13" ht="26.25" customHeight="1" x14ac:dyDescent="0.3">
      <c r="B27" s="56" t="s">
        <v>23</v>
      </c>
      <c r="C27" s="350"/>
      <c r="D27" s="350"/>
      <c r="E27" s="350"/>
      <c r="F27" s="350"/>
      <c r="G27" s="350"/>
      <c r="H27" s="350"/>
      <c r="I27" s="350"/>
      <c r="J27" s="350"/>
      <c r="K27" s="350"/>
      <c r="L27" s="350"/>
      <c r="M27" s="352"/>
    </row>
    <row r="28" spans="2:13" ht="26.4" x14ac:dyDescent="0.3">
      <c r="B28" s="37" t="s">
        <v>12</v>
      </c>
      <c r="C28" s="17" t="s">
        <v>591</v>
      </c>
      <c r="D28" s="20">
        <v>438</v>
      </c>
      <c r="E28" s="39"/>
      <c r="F28" s="39"/>
      <c r="G28" s="123">
        <v>438</v>
      </c>
      <c r="H28" s="123">
        <v>438</v>
      </c>
      <c r="I28" s="123"/>
      <c r="J28" s="124">
        <f t="shared" ref="J28:L30" si="5">IF(D28&gt;0,G28/D28,"  ")</f>
        <v>1</v>
      </c>
      <c r="K28" s="124" t="str">
        <f t="shared" si="5"/>
        <v xml:space="preserve">  </v>
      </c>
      <c r="L28" s="124" t="str">
        <f t="shared" si="5"/>
        <v xml:space="preserve">  </v>
      </c>
      <c r="M28" s="38" t="s">
        <v>484</v>
      </c>
    </row>
    <row r="29" spans="2:13" x14ac:dyDescent="0.3">
      <c r="B29" s="37" t="s">
        <v>13</v>
      </c>
      <c r="C29" s="17"/>
      <c r="D29" s="20"/>
      <c r="E29" s="39"/>
      <c r="F29" s="39"/>
      <c r="G29" s="123"/>
      <c r="H29" s="123"/>
      <c r="I29" s="123"/>
      <c r="J29" s="124" t="str">
        <f t="shared" si="5"/>
        <v xml:space="preserve">  </v>
      </c>
      <c r="K29" s="124" t="str">
        <f t="shared" si="5"/>
        <v xml:space="preserve">  </v>
      </c>
      <c r="L29" s="124" t="str">
        <f t="shared" si="5"/>
        <v xml:space="preserve">  </v>
      </c>
      <c r="M29" s="38"/>
    </row>
    <row r="30" spans="2:13" ht="15" thickBot="1" x14ac:dyDescent="0.35">
      <c r="B30" s="52"/>
      <c r="C30" s="45" t="s">
        <v>24</v>
      </c>
      <c r="D30" s="53">
        <f t="shared" ref="D30:I30" si="6">SUM(D28:D29)</f>
        <v>438</v>
      </c>
      <c r="E30" s="53">
        <f t="shared" si="6"/>
        <v>0</v>
      </c>
      <c r="F30" s="53">
        <f t="shared" si="6"/>
        <v>0</v>
      </c>
      <c r="G30" s="53">
        <f t="shared" si="6"/>
        <v>438</v>
      </c>
      <c r="H30" s="53">
        <f t="shared" si="6"/>
        <v>438</v>
      </c>
      <c r="I30" s="53">
        <f t="shared" si="6"/>
        <v>0</v>
      </c>
      <c r="J30" s="125">
        <f t="shared" si="5"/>
        <v>1</v>
      </c>
      <c r="K30" s="125" t="str">
        <f t="shared" si="5"/>
        <v xml:space="preserve">  </v>
      </c>
      <c r="L30" s="125" t="str">
        <f t="shared" si="5"/>
        <v xml:space="preserve">  </v>
      </c>
      <c r="M30" s="54"/>
    </row>
  </sheetData>
  <mergeCells count="36">
    <mergeCell ref="H26:H27"/>
    <mergeCell ref="I26:I27"/>
    <mergeCell ref="J26:J27"/>
    <mergeCell ref="K26:K27"/>
    <mergeCell ref="L26:L27"/>
    <mergeCell ref="M26:M27"/>
    <mergeCell ref="J14:J15"/>
    <mergeCell ref="K14:K15"/>
    <mergeCell ref="L14:L15"/>
    <mergeCell ref="M14:M15"/>
    <mergeCell ref="G26:G27"/>
    <mergeCell ref="I6:I7"/>
    <mergeCell ref="J6:J7"/>
    <mergeCell ref="B13:C13"/>
    <mergeCell ref="C14:C15"/>
    <mergeCell ref="D14:D15"/>
    <mergeCell ref="E14:E15"/>
    <mergeCell ref="F14:F15"/>
    <mergeCell ref="G14:G15"/>
    <mergeCell ref="H14:H15"/>
    <mergeCell ref="I14:I15"/>
    <mergeCell ref="B25:C25"/>
    <mergeCell ref="C26:C27"/>
    <mergeCell ref="D26:D27"/>
    <mergeCell ref="E26:E27"/>
    <mergeCell ref="F26:F27"/>
    <mergeCell ref="K6:K7"/>
    <mergeCell ref="L6:L7"/>
    <mergeCell ref="M6:M7"/>
    <mergeCell ref="B5:C5"/>
    <mergeCell ref="C6:C7"/>
    <mergeCell ref="D6:D7"/>
    <mergeCell ref="E6:E7"/>
    <mergeCell ref="F6:F7"/>
    <mergeCell ref="G6:G7"/>
    <mergeCell ref="H6:H7"/>
  </mergeCells>
  <pageMargins left="0.25" right="0.25" top="0.75" bottom="0.75" header="0.3" footer="0.3"/>
  <pageSetup paperSize="8" orientation="landscape" r:id="rId1"/>
  <headerFooter>
    <oddHeader xml:space="preserve">&amp;L&amp;G&amp;C.../2025 (V....) számú határozat
a Marcali Kistérségi Többcélú Társulás
2024. évi költségvetésének teljesítéséről
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3:L24"/>
  <sheetViews>
    <sheetView view="pageLayout" topLeftCell="A6" zoomScaleNormal="100" zoomScaleSheetLayoutView="100" workbookViewId="0">
      <selection activeCell="F15" sqref="F15"/>
    </sheetView>
  </sheetViews>
  <sheetFormatPr defaultRowHeight="14.4" x14ac:dyDescent="0.3"/>
  <cols>
    <col min="1" max="1" width="5.6640625" customWidth="1"/>
    <col min="2" max="2" width="29.44140625" customWidth="1"/>
    <col min="3" max="3" width="13.33203125" customWidth="1"/>
    <col min="4" max="4" width="11.5546875" customWidth="1"/>
    <col min="5" max="11" width="12" customWidth="1"/>
    <col min="12" max="12" width="26.5546875" customWidth="1"/>
  </cols>
  <sheetData>
    <row r="3" spans="1:12" x14ac:dyDescent="0.3">
      <c r="A3" s="2" t="s">
        <v>40</v>
      </c>
      <c r="B3" s="2"/>
      <c r="C3" s="2"/>
      <c r="D3" s="2"/>
      <c r="E3" s="2"/>
      <c r="F3" s="2"/>
      <c r="G3" s="2"/>
      <c r="H3" s="2"/>
      <c r="I3" s="2"/>
      <c r="J3" s="2"/>
      <c r="K3" s="2"/>
      <c r="L3" s="3" t="s">
        <v>19</v>
      </c>
    </row>
    <row r="4" spans="1:12" ht="15" thickBot="1" x14ac:dyDescent="0.35">
      <c r="A4" s="2" t="s">
        <v>105</v>
      </c>
      <c r="B4" s="2"/>
      <c r="C4" s="2"/>
      <c r="D4" s="2"/>
      <c r="E4" s="2"/>
      <c r="F4" s="2"/>
      <c r="G4" s="2"/>
      <c r="H4" s="2"/>
      <c r="I4" s="2"/>
      <c r="J4" s="2"/>
      <c r="K4" s="2"/>
      <c r="L4" s="3"/>
    </row>
    <row r="5" spans="1:12" ht="15" customHeight="1" x14ac:dyDescent="0.3">
      <c r="A5" s="55" t="s">
        <v>20</v>
      </c>
      <c r="B5" s="349" t="s">
        <v>21</v>
      </c>
      <c r="C5" s="349" t="s">
        <v>156</v>
      </c>
      <c r="D5" s="349" t="s">
        <v>157</v>
      </c>
      <c r="E5" s="349" t="s">
        <v>158</v>
      </c>
      <c r="F5" s="349" t="s">
        <v>166</v>
      </c>
      <c r="G5" s="349" t="s">
        <v>167</v>
      </c>
      <c r="H5" s="349" t="s">
        <v>168</v>
      </c>
      <c r="I5" s="349" t="s">
        <v>169</v>
      </c>
      <c r="J5" s="349" t="s">
        <v>170</v>
      </c>
      <c r="K5" s="349" t="s">
        <v>171</v>
      </c>
      <c r="L5" s="351" t="s">
        <v>22</v>
      </c>
    </row>
    <row r="6" spans="1:12" ht="47.25" customHeight="1" x14ac:dyDescent="0.3">
      <c r="A6" s="56" t="s">
        <v>23</v>
      </c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2"/>
    </row>
    <row r="7" spans="1:12" ht="26.25" customHeight="1" x14ac:dyDescent="0.3">
      <c r="A7" s="37" t="s">
        <v>12</v>
      </c>
      <c r="B7" s="77"/>
      <c r="C7" s="78"/>
      <c r="D7" s="79"/>
      <c r="E7" s="79"/>
      <c r="F7" s="78"/>
      <c r="G7" s="79"/>
      <c r="H7" s="79"/>
      <c r="I7" s="124" t="str">
        <f>IF(C7&gt;0,F7/C7,"  ")</f>
        <v xml:space="preserve">  </v>
      </c>
      <c r="J7" s="124" t="str">
        <f>IF(D7&gt;0,G7/D7,"  ")</f>
        <v xml:space="preserve">  </v>
      </c>
      <c r="K7" s="124" t="str">
        <f>IF(E7&gt;0,H7/E7,"  ")</f>
        <v xml:space="preserve">  </v>
      </c>
      <c r="L7" s="80"/>
    </row>
    <row r="8" spans="1:12" ht="26.25" customHeight="1" x14ac:dyDescent="0.3">
      <c r="A8" s="37"/>
      <c r="B8" s="77"/>
      <c r="C8" s="126"/>
      <c r="D8" s="126"/>
      <c r="E8" s="126"/>
      <c r="F8" s="235"/>
      <c r="G8" s="236"/>
      <c r="H8" s="236"/>
      <c r="I8" s="127"/>
      <c r="J8" s="127"/>
      <c r="K8" s="127"/>
      <c r="L8" s="80"/>
    </row>
    <row r="9" spans="1:12" ht="15" thickBot="1" x14ac:dyDescent="0.35">
      <c r="A9" s="52"/>
      <c r="B9" s="45" t="s">
        <v>24</v>
      </c>
      <c r="C9" s="53">
        <f t="shared" ref="C9:H9" si="0">SUM(C7:C8)</f>
        <v>0</v>
      </c>
      <c r="D9" s="53">
        <f t="shared" si="0"/>
        <v>0</v>
      </c>
      <c r="E9" s="53">
        <f t="shared" si="0"/>
        <v>0</v>
      </c>
      <c r="F9" s="53">
        <f t="shared" si="0"/>
        <v>0</v>
      </c>
      <c r="G9" s="53">
        <f t="shared" si="0"/>
        <v>0</v>
      </c>
      <c r="H9" s="53">
        <f t="shared" si="0"/>
        <v>0</v>
      </c>
      <c r="I9" s="125" t="str">
        <f>IF(C9&gt;0,F9/C9,"  ")</f>
        <v xml:space="preserve">  </v>
      </c>
      <c r="J9" s="125" t="str">
        <f>IF(D9&gt;0,G9/D9,"  ")</f>
        <v xml:space="preserve">  </v>
      </c>
      <c r="K9" s="125" t="str">
        <f>IF(E9&gt;0,H9/E9,"  ")</f>
        <v xml:space="preserve">  </v>
      </c>
      <c r="L9" s="54"/>
    </row>
    <row r="11" spans="1:12" ht="15" thickBot="1" x14ac:dyDescent="0.35">
      <c r="A11" t="s">
        <v>506</v>
      </c>
      <c r="L11" s="3" t="s">
        <v>19</v>
      </c>
    </row>
    <row r="12" spans="1:12" ht="15" customHeight="1" x14ac:dyDescent="0.3">
      <c r="A12" s="55" t="s">
        <v>20</v>
      </c>
      <c r="B12" s="349" t="s">
        <v>21</v>
      </c>
      <c r="C12" s="349" t="s">
        <v>593</v>
      </c>
      <c r="D12" s="349" t="s">
        <v>594</v>
      </c>
      <c r="E12" s="349" t="s">
        <v>595</v>
      </c>
      <c r="F12" s="349" t="s">
        <v>166</v>
      </c>
      <c r="G12" s="349" t="s">
        <v>167</v>
      </c>
      <c r="H12" s="349" t="s">
        <v>168</v>
      </c>
      <c r="I12" s="349" t="s">
        <v>169</v>
      </c>
      <c r="J12" s="349" t="s">
        <v>170</v>
      </c>
      <c r="K12" s="349" t="s">
        <v>171</v>
      </c>
      <c r="L12" s="351" t="s">
        <v>22</v>
      </c>
    </row>
    <row r="13" spans="1:12" ht="47.25" customHeight="1" x14ac:dyDescent="0.3">
      <c r="A13" s="56" t="s">
        <v>23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2"/>
    </row>
    <row r="14" spans="1:12" ht="27.75" customHeight="1" x14ac:dyDescent="0.3">
      <c r="A14" s="76" t="s">
        <v>12</v>
      </c>
      <c r="B14" s="77" t="s">
        <v>568</v>
      </c>
      <c r="C14" s="283">
        <v>970</v>
      </c>
      <c r="D14" s="126">
        <v>0</v>
      </c>
      <c r="E14" s="79"/>
      <c r="F14" s="126">
        <f>394+106+360+97</f>
        <v>957</v>
      </c>
      <c r="G14" s="126">
        <v>0</v>
      </c>
      <c r="H14" s="126"/>
      <c r="I14" s="127">
        <f>IF(C14&gt;0,F14/C14,"  ")</f>
        <v>0.98659793814432994</v>
      </c>
      <c r="J14" s="127" t="str">
        <f t="shared" ref="J14:K16" si="1">IF(D14&gt;0,G14/D14,"  ")</f>
        <v xml:space="preserve">  </v>
      </c>
      <c r="K14" s="127" t="str">
        <f t="shared" si="1"/>
        <v xml:space="preserve">  </v>
      </c>
      <c r="L14" s="80" t="s">
        <v>484</v>
      </c>
    </row>
    <row r="15" spans="1:12" ht="31.5" customHeight="1" x14ac:dyDescent="0.3">
      <c r="A15" s="76" t="s">
        <v>13</v>
      </c>
      <c r="B15" s="77" t="s">
        <v>592</v>
      </c>
      <c r="C15" s="126">
        <v>407</v>
      </c>
      <c r="D15" s="126">
        <v>0</v>
      </c>
      <c r="E15" s="79"/>
      <c r="F15" s="126">
        <f>131+173+35+47</f>
        <v>386</v>
      </c>
      <c r="G15" s="126">
        <v>0</v>
      </c>
      <c r="H15" s="126"/>
      <c r="I15" s="127">
        <f>IF(C15&gt;0,F15/C15,"  ")</f>
        <v>0.94840294840294836</v>
      </c>
      <c r="J15" s="127" t="str">
        <f t="shared" si="1"/>
        <v xml:space="preserve">  </v>
      </c>
      <c r="K15" s="127" t="str">
        <f t="shared" si="1"/>
        <v xml:space="preserve">  </v>
      </c>
      <c r="L15" s="80" t="s">
        <v>484</v>
      </c>
    </row>
    <row r="16" spans="1:12" ht="15" thickBot="1" x14ac:dyDescent="0.35">
      <c r="A16" s="52"/>
      <c r="B16" s="45" t="s">
        <v>24</v>
      </c>
      <c r="C16" s="53">
        <f t="shared" ref="C16:H16" si="2">SUM(C14:C15)</f>
        <v>1377</v>
      </c>
      <c r="D16" s="53">
        <f t="shared" si="2"/>
        <v>0</v>
      </c>
      <c r="E16" s="53">
        <f t="shared" si="2"/>
        <v>0</v>
      </c>
      <c r="F16" s="53">
        <f t="shared" si="2"/>
        <v>1343</v>
      </c>
      <c r="G16" s="53">
        <f t="shared" si="2"/>
        <v>0</v>
      </c>
      <c r="H16" s="53">
        <f t="shared" si="2"/>
        <v>0</v>
      </c>
      <c r="I16" s="125">
        <f>IF(C16&gt;0,F16/C16,"  ")</f>
        <v>0.97530864197530864</v>
      </c>
      <c r="J16" s="125" t="str">
        <f t="shared" si="1"/>
        <v xml:space="preserve">  </v>
      </c>
      <c r="K16" s="125" t="str">
        <f t="shared" si="1"/>
        <v xml:space="preserve">  </v>
      </c>
      <c r="L16" s="54"/>
    </row>
    <row r="18" spans="1:12" ht="15" thickBot="1" x14ac:dyDescent="0.35">
      <c r="A18" t="s">
        <v>161</v>
      </c>
      <c r="L18" s="3" t="s">
        <v>19</v>
      </c>
    </row>
    <row r="19" spans="1:12" ht="15" customHeight="1" x14ac:dyDescent="0.3">
      <c r="A19" s="55" t="s">
        <v>20</v>
      </c>
      <c r="B19" s="349" t="s">
        <v>21</v>
      </c>
      <c r="C19" s="349" t="s">
        <v>593</v>
      </c>
      <c r="D19" s="349" t="s">
        <v>594</v>
      </c>
      <c r="E19" s="349" t="s">
        <v>595</v>
      </c>
      <c r="F19" s="349" t="s">
        <v>166</v>
      </c>
      <c r="G19" s="349" t="s">
        <v>167</v>
      </c>
      <c r="H19" s="349" t="s">
        <v>168</v>
      </c>
      <c r="I19" s="349" t="s">
        <v>169</v>
      </c>
      <c r="J19" s="349" t="s">
        <v>170</v>
      </c>
      <c r="K19" s="349" t="s">
        <v>171</v>
      </c>
      <c r="L19" s="351" t="s">
        <v>22</v>
      </c>
    </row>
    <row r="20" spans="1:12" ht="39.75" customHeight="1" x14ac:dyDescent="0.3">
      <c r="A20" s="56" t="s">
        <v>23</v>
      </c>
      <c r="B20" s="350"/>
      <c r="C20" s="350"/>
      <c r="D20" s="350"/>
      <c r="E20" s="350"/>
      <c r="F20" s="350"/>
      <c r="G20" s="350"/>
      <c r="H20" s="350"/>
      <c r="I20" s="350"/>
      <c r="J20" s="350"/>
      <c r="K20" s="350"/>
      <c r="L20" s="352"/>
    </row>
    <row r="21" spans="1:12" x14ac:dyDescent="0.3">
      <c r="A21" s="76" t="s">
        <v>12</v>
      </c>
      <c r="B21" s="17" t="s">
        <v>565</v>
      </c>
      <c r="C21" s="20">
        <v>9760</v>
      </c>
      <c r="D21" s="39">
        <v>0</v>
      </c>
      <c r="E21" s="126"/>
      <c r="F21" s="126">
        <v>6347</v>
      </c>
      <c r="G21" s="126">
        <v>0</v>
      </c>
      <c r="H21" s="126"/>
      <c r="I21" s="127">
        <f t="shared" ref="I21:K23" si="3">IF(C21&gt;0,F21/C21,"  ")</f>
        <v>0.65030737704918029</v>
      </c>
      <c r="J21" s="127" t="str">
        <f t="shared" si="3"/>
        <v xml:space="preserve">  </v>
      </c>
      <c r="K21" s="127" t="str">
        <f t="shared" si="3"/>
        <v xml:space="preserve">  </v>
      </c>
      <c r="L21" s="80" t="s">
        <v>484</v>
      </c>
    </row>
    <row r="22" spans="1:12" ht="26.4" x14ac:dyDescent="0.3">
      <c r="A22" s="76" t="s">
        <v>13</v>
      </c>
      <c r="B22" s="17" t="s">
        <v>566</v>
      </c>
      <c r="C22" s="20">
        <v>0</v>
      </c>
      <c r="D22" s="39">
        <v>0</v>
      </c>
      <c r="E22" s="126"/>
      <c r="F22" s="126">
        <v>0</v>
      </c>
      <c r="G22" s="126">
        <v>0</v>
      </c>
      <c r="H22" s="126"/>
      <c r="I22" s="127" t="str">
        <f t="shared" si="3"/>
        <v xml:space="preserve">  </v>
      </c>
      <c r="J22" s="127" t="str">
        <f t="shared" si="3"/>
        <v xml:space="preserve">  </v>
      </c>
      <c r="K22" s="127" t="str">
        <f t="shared" si="3"/>
        <v xml:space="preserve">  </v>
      </c>
      <c r="L22" s="80" t="s">
        <v>484</v>
      </c>
    </row>
    <row r="23" spans="1:12" x14ac:dyDescent="0.3">
      <c r="A23" s="76" t="s">
        <v>14</v>
      </c>
      <c r="B23" s="17" t="s">
        <v>567</v>
      </c>
      <c r="C23" s="20">
        <v>0</v>
      </c>
      <c r="D23" s="39">
        <v>0</v>
      </c>
      <c r="E23" s="126"/>
      <c r="F23" s="126">
        <v>0</v>
      </c>
      <c r="G23" s="126">
        <v>0</v>
      </c>
      <c r="H23" s="126"/>
      <c r="I23" s="127" t="str">
        <f t="shared" si="3"/>
        <v xml:space="preserve">  </v>
      </c>
      <c r="J23" s="127" t="str">
        <f t="shared" si="3"/>
        <v xml:space="preserve">  </v>
      </c>
      <c r="K23" s="127" t="str">
        <f t="shared" si="3"/>
        <v xml:space="preserve">  </v>
      </c>
      <c r="L23" s="80" t="s">
        <v>484</v>
      </c>
    </row>
    <row r="24" spans="1:12" ht="15" thickBot="1" x14ac:dyDescent="0.35">
      <c r="A24" s="52"/>
      <c r="B24" s="45" t="s">
        <v>24</v>
      </c>
      <c r="C24" s="53">
        <f t="shared" ref="C24:H24" si="4">SUM(C21:C23)</f>
        <v>9760</v>
      </c>
      <c r="D24" s="53">
        <f t="shared" si="4"/>
        <v>0</v>
      </c>
      <c r="E24" s="53">
        <f t="shared" si="4"/>
        <v>0</v>
      </c>
      <c r="F24" s="53">
        <f t="shared" si="4"/>
        <v>6347</v>
      </c>
      <c r="G24" s="53">
        <f t="shared" si="4"/>
        <v>0</v>
      </c>
      <c r="H24" s="53">
        <f t="shared" si="4"/>
        <v>0</v>
      </c>
      <c r="I24" s="125">
        <f>IF(C24&gt;0,F24/C24,"  ")</f>
        <v>0.65030737704918029</v>
      </c>
      <c r="J24" s="125" t="str">
        <f>IF(D24&gt;0,G24/D24,"  ")</f>
        <v xml:space="preserve">  </v>
      </c>
      <c r="K24" s="125" t="str">
        <f>IF(E24&gt;0,H24/E24,"  ")</f>
        <v xml:space="preserve">  </v>
      </c>
      <c r="L24" s="54"/>
    </row>
  </sheetData>
  <mergeCells count="33">
    <mergeCell ref="B12:B13"/>
    <mergeCell ref="C12:C13"/>
    <mergeCell ref="D12:D13"/>
    <mergeCell ref="E12:E13"/>
    <mergeCell ref="L12:L13"/>
    <mergeCell ref="F12:F13"/>
    <mergeCell ref="G12:G13"/>
    <mergeCell ref="H12:H13"/>
    <mergeCell ref="I12:I13"/>
    <mergeCell ref="J12:J13"/>
    <mergeCell ref="K12:K13"/>
    <mergeCell ref="L19:L20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B5:B6"/>
    <mergeCell ref="C5:C6"/>
    <mergeCell ref="D5:D6"/>
    <mergeCell ref="E5:E6"/>
    <mergeCell ref="L5:L6"/>
    <mergeCell ref="F5:F6"/>
    <mergeCell ref="G5:G6"/>
    <mergeCell ref="H5:H6"/>
    <mergeCell ref="I5:I6"/>
    <mergeCell ref="J5:J6"/>
    <mergeCell ref="K5:K6"/>
  </mergeCells>
  <phoneticPr fontId="18" type="noConversion"/>
  <pageMargins left="0.25" right="0.25" top="0.75" bottom="0.75" header="0.3" footer="0.3"/>
  <pageSetup paperSize="8" orientation="landscape" r:id="rId1"/>
  <headerFooter>
    <oddHeader xml:space="preserve">&amp;L&amp;G&amp;C.../2025 (V....) számú határozat
a Marcali Kistérségi Többcélú Társulás
2024. évi költségvetésének teljesítéséről
</oddHeader>
    <oddFooter>&amp;P. oldal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2:AA51"/>
  <sheetViews>
    <sheetView view="pageLayout" topLeftCell="A26" zoomScale="90" zoomScaleNormal="100" zoomScalePageLayoutView="90" workbookViewId="0">
      <selection activeCell="L49" sqref="L49"/>
    </sheetView>
  </sheetViews>
  <sheetFormatPr defaultRowHeight="14.4" x14ac:dyDescent="0.3"/>
  <cols>
    <col min="8" max="8" width="10.33203125" customWidth="1"/>
    <col min="9" max="9" width="12.109375" customWidth="1"/>
    <col min="10" max="10" width="10.88671875" customWidth="1"/>
    <col min="11" max="11" width="11.6640625" customWidth="1"/>
    <col min="13" max="13" width="11.33203125" customWidth="1"/>
    <col min="15" max="15" width="10.6640625" customWidth="1"/>
    <col min="16" max="16" width="11.44140625" customWidth="1"/>
    <col min="17" max="17" width="13" customWidth="1"/>
    <col min="18" max="18" width="14" customWidth="1"/>
    <col min="21" max="21" width="11.6640625" customWidth="1"/>
    <col min="24" max="24" width="13.44140625" customWidth="1"/>
    <col min="25" max="25" width="17.6640625" customWidth="1"/>
    <col min="26" max="26" width="14.44140625" customWidth="1"/>
    <col min="27" max="27" width="15.109375" customWidth="1"/>
  </cols>
  <sheetData>
    <row r="2" spans="1:27" ht="15" thickBot="1" x14ac:dyDescent="0.35">
      <c r="A2" s="4" t="s">
        <v>612</v>
      </c>
      <c r="H2" s="89">
        <v>350</v>
      </c>
      <c r="I2" s="89">
        <v>1950</v>
      </c>
      <c r="J2" s="89">
        <f>SUM(H2:I2)</f>
        <v>2300</v>
      </c>
      <c r="K2" s="89" t="e">
        <f>J2-#REF!</f>
        <v>#REF!</v>
      </c>
      <c r="U2" s="89">
        <v>200</v>
      </c>
      <c r="X2" t="s">
        <v>19</v>
      </c>
    </row>
    <row r="3" spans="1:27" x14ac:dyDescent="0.3">
      <c r="A3" s="354" t="s">
        <v>583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21"/>
      <c r="Z3" s="322"/>
      <c r="AA3" s="322"/>
    </row>
    <row r="4" spans="1:27" ht="92.4" x14ac:dyDescent="0.3">
      <c r="A4" s="355"/>
      <c r="B4" s="355"/>
      <c r="C4" s="356"/>
      <c r="D4" s="356"/>
      <c r="E4" s="356"/>
      <c r="F4" s="306" t="s">
        <v>605</v>
      </c>
      <c r="G4" s="306" t="s">
        <v>569</v>
      </c>
      <c r="H4" s="306" t="s">
        <v>497</v>
      </c>
      <c r="I4" s="306" t="s">
        <v>98</v>
      </c>
      <c r="J4" s="306" t="s">
        <v>162</v>
      </c>
      <c r="K4" s="306" t="s">
        <v>604</v>
      </c>
      <c r="L4" s="306" t="s">
        <v>603</v>
      </c>
      <c r="M4" s="306" t="s">
        <v>124</v>
      </c>
      <c r="N4" s="306" t="s">
        <v>602</v>
      </c>
      <c r="O4" s="306" t="s">
        <v>601</v>
      </c>
      <c r="P4" s="306" t="s">
        <v>160</v>
      </c>
      <c r="Q4" s="306" t="s">
        <v>600</v>
      </c>
      <c r="R4" s="306" t="s">
        <v>163</v>
      </c>
      <c r="S4" s="306" t="s">
        <v>599</v>
      </c>
      <c r="T4" s="306" t="s">
        <v>553</v>
      </c>
      <c r="U4" s="306" t="s">
        <v>159</v>
      </c>
      <c r="V4" s="306" t="s">
        <v>598</v>
      </c>
      <c r="W4" s="306" t="s">
        <v>597</v>
      </c>
      <c r="X4" s="306" t="s">
        <v>0</v>
      </c>
      <c r="Y4" s="323"/>
      <c r="Z4" s="306"/>
      <c r="AA4" s="306"/>
    </row>
    <row r="5" spans="1:27" ht="26.4" x14ac:dyDescent="0.3">
      <c r="A5" s="355" t="s">
        <v>99</v>
      </c>
      <c r="B5" s="355"/>
      <c r="C5" s="285">
        <v>10</v>
      </c>
      <c r="D5" s="306" t="s">
        <v>596</v>
      </c>
      <c r="E5" s="285" t="s">
        <v>0</v>
      </c>
      <c r="F5" s="285"/>
      <c r="G5" s="285">
        <v>2024</v>
      </c>
      <c r="H5" s="285">
        <v>2024</v>
      </c>
      <c r="I5" s="285">
        <v>2024</v>
      </c>
      <c r="J5" s="285">
        <v>2024</v>
      </c>
      <c r="K5" s="285">
        <v>2024</v>
      </c>
      <c r="L5" s="285"/>
      <c r="M5" s="285" t="s">
        <v>0</v>
      </c>
      <c r="N5" s="285"/>
      <c r="O5" s="285"/>
      <c r="P5" s="285">
        <v>2024</v>
      </c>
      <c r="Q5" s="285">
        <v>2024</v>
      </c>
      <c r="R5" s="285">
        <v>2024</v>
      </c>
      <c r="S5" s="285"/>
      <c r="T5" s="285">
        <v>2024</v>
      </c>
      <c r="U5" s="285">
        <v>2024</v>
      </c>
      <c r="V5" s="285"/>
      <c r="W5" s="285">
        <v>2024</v>
      </c>
      <c r="X5" s="285"/>
      <c r="Y5" s="323"/>
      <c r="Z5" s="285" t="s">
        <v>172</v>
      </c>
      <c r="AA5" s="285" t="s">
        <v>173</v>
      </c>
    </row>
    <row r="6" spans="1:27" x14ac:dyDescent="0.3">
      <c r="A6" s="324" t="s">
        <v>42</v>
      </c>
      <c r="B6" s="319">
        <v>1302</v>
      </c>
      <c r="C6" s="6">
        <f t="shared" ref="C6:C44" si="0">B6*C$5</f>
        <v>13020</v>
      </c>
      <c r="D6" s="6"/>
      <c r="E6" s="6">
        <f t="shared" ref="E6:E45" si="1">C6+D6</f>
        <v>13020</v>
      </c>
      <c r="F6" s="6"/>
      <c r="G6" s="6"/>
      <c r="H6" s="6">
        <f>B6*H$2</f>
        <v>455700</v>
      </c>
      <c r="I6" s="6"/>
      <c r="J6" s="6"/>
      <c r="K6" s="6"/>
      <c r="L6" s="6"/>
      <c r="M6" s="6">
        <f t="shared" ref="M6:M45" si="2">H6+I6+K6+L6+J6</f>
        <v>455700</v>
      </c>
      <c r="N6" s="6"/>
      <c r="O6" s="6"/>
      <c r="P6" s="6"/>
      <c r="Q6" s="6"/>
      <c r="R6" s="6">
        <f t="shared" ref="R6:R45" si="3">SUM(O6:Q6)</f>
        <v>0</v>
      </c>
      <c r="S6" s="6"/>
      <c r="T6" s="6">
        <v>23640</v>
      </c>
      <c r="U6" s="6">
        <v>859008</v>
      </c>
      <c r="V6" s="6"/>
      <c r="W6" s="6"/>
      <c r="X6" s="139">
        <f>M6+E6+U6+R6+V6+N6+W6+F6+'6a. sz. Fizetett'!$T6+'6a. sz. Fizetett'!$S6+G6</f>
        <v>1351368</v>
      </c>
      <c r="Y6" s="325" t="s">
        <v>42</v>
      </c>
      <c r="Z6" s="9">
        <f>X6</f>
        <v>1351368</v>
      </c>
      <c r="AA6" s="95">
        <f t="shared" ref="AA6:AA7" si="4">(X6/Z6)</f>
        <v>1</v>
      </c>
    </row>
    <row r="7" spans="1:27" x14ac:dyDescent="0.3">
      <c r="A7" s="324" t="s">
        <v>43</v>
      </c>
      <c r="B7" s="75">
        <v>1827</v>
      </c>
      <c r="C7" s="6">
        <f t="shared" si="0"/>
        <v>18270</v>
      </c>
      <c r="D7" s="6"/>
      <c r="E7" s="6">
        <f t="shared" si="1"/>
        <v>18270</v>
      </c>
      <c r="F7" s="6"/>
      <c r="G7" s="6">
        <f>B7*$G$2</f>
        <v>0</v>
      </c>
      <c r="H7" s="6">
        <f>B7*H$2</f>
        <v>639450</v>
      </c>
      <c r="I7" s="6"/>
      <c r="J7" s="6"/>
      <c r="K7" s="6"/>
      <c r="L7" s="6"/>
      <c r="M7" s="6">
        <f t="shared" si="2"/>
        <v>639450</v>
      </c>
      <c r="N7" s="6"/>
      <c r="O7" s="6"/>
      <c r="P7" s="6">
        <v>1971933</v>
      </c>
      <c r="Q7" s="6"/>
      <c r="R7" s="6">
        <f t="shared" si="3"/>
        <v>1971933</v>
      </c>
      <c r="S7" s="6"/>
      <c r="T7" s="6">
        <v>23615</v>
      </c>
      <c r="U7" s="6">
        <v>1033791</v>
      </c>
      <c r="V7" s="6"/>
      <c r="W7" s="6"/>
      <c r="X7" s="139">
        <f>M7+E7+U7+R7+V7+N7+W7+F7+'6a. sz. Fizetett'!$T7+'6a. sz. Fizetett'!$S7+G7</f>
        <v>3687059</v>
      </c>
      <c r="Y7" s="325" t="s">
        <v>43</v>
      </c>
      <c r="Z7" s="6">
        <f t="shared" ref="Z7:Z44" si="5">X7</f>
        <v>3687059</v>
      </c>
      <c r="AA7" s="320">
        <f t="shared" si="4"/>
        <v>1</v>
      </c>
    </row>
    <row r="8" spans="1:27" x14ac:dyDescent="0.3">
      <c r="A8" s="324" t="s">
        <v>44</v>
      </c>
      <c r="B8" s="319">
        <v>892</v>
      </c>
      <c r="C8" s="6">
        <f t="shared" si="0"/>
        <v>8920</v>
      </c>
      <c r="D8" s="6"/>
      <c r="E8" s="6">
        <f t="shared" si="1"/>
        <v>8920</v>
      </c>
      <c r="F8" s="6"/>
      <c r="G8" s="6">
        <f>B8*$G$2</f>
        <v>0</v>
      </c>
      <c r="H8" s="6">
        <f>B8*H$2</f>
        <v>312200</v>
      </c>
      <c r="I8" s="6"/>
      <c r="J8" s="6"/>
      <c r="K8" s="6"/>
      <c r="L8" s="6"/>
      <c r="M8" s="6">
        <f t="shared" si="2"/>
        <v>312200</v>
      </c>
      <c r="N8" s="6"/>
      <c r="O8" s="6"/>
      <c r="P8" s="6">
        <v>537216</v>
      </c>
      <c r="Q8" s="6"/>
      <c r="R8" s="6">
        <f t="shared" si="3"/>
        <v>537216</v>
      </c>
      <c r="S8" s="6"/>
      <c r="T8" s="6">
        <v>25024</v>
      </c>
      <c r="U8" s="6">
        <v>1595594</v>
      </c>
      <c r="V8" s="6"/>
      <c r="W8" s="6"/>
      <c r="X8" s="139">
        <f>M8+E8+U8+R8+V8+N8+W8+F8+'6a. sz. Fizetett'!$T8+'6a. sz. Fizetett'!$S8+G8</f>
        <v>2478954</v>
      </c>
      <c r="Y8" s="325" t="s">
        <v>44</v>
      </c>
      <c r="Z8" s="9">
        <f t="shared" si="5"/>
        <v>2478954</v>
      </c>
      <c r="AA8" s="95">
        <f>(X8/Z8)</f>
        <v>1</v>
      </c>
    </row>
    <row r="9" spans="1:27" x14ac:dyDescent="0.3">
      <c r="A9" s="324" t="s">
        <v>45</v>
      </c>
      <c r="B9" s="75">
        <v>1655</v>
      </c>
      <c r="C9" s="6">
        <f t="shared" si="0"/>
        <v>16550</v>
      </c>
      <c r="D9" s="6"/>
      <c r="E9" s="6">
        <f t="shared" si="1"/>
        <v>16550</v>
      </c>
      <c r="F9" s="6"/>
      <c r="G9" s="6"/>
      <c r="H9" s="6">
        <f>B9*H$2</f>
        <v>579250</v>
      </c>
      <c r="I9" s="6"/>
      <c r="J9" s="6"/>
      <c r="K9" s="6"/>
      <c r="L9" s="6"/>
      <c r="M9" s="6">
        <f t="shared" si="2"/>
        <v>579250</v>
      </c>
      <c r="N9" s="6"/>
      <c r="O9" s="6"/>
      <c r="P9" s="6"/>
      <c r="Q9" s="6"/>
      <c r="R9" s="6">
        <f t="shared" si="3"/>
        <v>0</v>
      </c>
      <c r="S9" s="6"/>
      <c r="T9" s="6">
        <v>25103</v>
      </c>
      <c r="U9" s="6">
        <v>546896</v>
      </c>
      <c r="V9" s="6"/>
      <c r="W9" s="6"/>
      <c r="X9" s="139">
        <f>M9+E9+U9+R9+V9+N9+W9+F9+'6a. sz. Fizetett'!$T9+'6a. sz. Fizetett'!$S9+G9</f>
        <v>1167799</v>
      </c>
      <c r="Y9" s="325" t="s">
        <v>45</v>
      </c>
      <c r="Z9" s="6">
        <f t="shared" si="5"/>
        <v>1167799</v>
      </c>
      <c r="AA9" s="320">
        <f t="shared" ref="AA9:AA46" si="6">(X9/Z9)</f>
        <v>1</v>
      </c>
    </row>
    <row r="10" spans="1:27" x14ac:dyDescent="0.3">
      <c r="A10" s="324" t="s">
        <v>46</v>
      </c>
      <c r="B10" s="319">
        <v>484</v>
      </c>
      <c r="C10" s="6">
        <f t="shared" si="0"/>
        <v>4840</v>
      </c>
      <c r="D10" s="6"/>
      <c r="E10" s="6">
        <f t="shared" si="1"/>
        <v>4840</v>
      </c>
      <c r="F10" s="6"/>
      <c r="G10" s="6">
        <f t="shared" ref="G10:G15" si="7">B10*$G$2</f>
        <v>0</v>
      </c>
      <c r="H10" s="6">
        <f>B10*H$2</f>
        <v>169400</v>
      </c>
      <c r="I10" s="6"/>
      <c r="J10" s="6"/>
      <c r="K10" s="6"/>
      <c r="L10" s="6"/>
      <c r="M10" s="6">
        <f t="shared" si="2"/>
        <v>169400</v>
      </c>
      <c r="N10" s="6"/>
      <c r="O10" s="6"/>
      <c r="P10" s="6"/>
      <c r="Q10" s="6"/>
      <c r="R10" s="6">
        <f t="shared" si="3"/>
        <v>0</v>
      </c>
      <c r="S10" s="6"/>
      <c r="T10" s="6">
        <v>5127</v>
      </c>
      <c r="U10" s="6">
        <v>197330</v>
      </c>
      <c r="V10" s="6"/>
      <c r="W10" s="6"/>
      <c r="X10" s="139">
        <f>M10+E10+U10+R10+V10+N10+W10+F10+'6a. sz. Fizetett'!$T10+'6a. sz. Fizetett'!$S10+G10</f>
        <v>376697</v>
      </c>
      <c r="Y10" s="325" t="s">
        <v>46</v>
      </c>
      <c r="Z10" s="9">
        <f t="shared" si="5"/>
        <v>376697</v>
      </c>
      <c r="AA10" s="95">
        <f t="shared" si="6"/>
        <v>1</v>
      </c>
    </row>
    <row r="11" spans="1:27" x14ac:dyDescent="0.3">
      <c r="A11" s="324" t="s">
        <v>47</v>
      </c>
      <c r="B11" s="75">
        <v>2272</v>
      </c>
      <c r="C11" s="6">
        <f t="shared" si="0"/>
        <v>22720</v>
      </c>
      <c r="D11" s="6"/>
      <c r="E11" s="6">
        <f t="shared" si="1"/>
        <v>22720</v>
      </c>
      <c r="F11" s="6"/>
      <c r="G11" s="6">
        <f t="shared" si="7"/>
        <v>0</v>
      </c>
      <c r="H11" s="6">
        <v>146687</v>
      </c>
      <c r="I11" s="6"/>
      <c r="J11" s="6"/>
      <c r="K11" s="6"/>
      <c r="L11" s="6"/>
      <c r="M11" s="6">
        <f t="shared" si="2"/>
        <v>146687</v>
      </c>
      <c r="N11" s="6"/>
      <c r="O11" s="6"/>
      <c r="P11" s="6"/>
      <c r="Q11" s="6"/>
      <c r="R11" s="6">
        <f t="shared" si="3"/>
        <v>0</v>
      </c>
      <c r="S11" s="6"/>
      <c r="T11" s="6">
        <v>0</v>
      </c>
      <c r="U11" s="6">
        <v>865250</v>
      </c>
      <c r="V11" s="6"/>
      <c r="W11" s="6"/>
      <c r="X11" s="139">
        <f>M11+E11+U11+R11+V11+N11+W11+F11+'6a. sz. Fizetett'!$T11+'6a. sz. Fizetett'!$S11+G11</f>
        <v>1034657</v>
      </c>
      <c r="Y11" s="325" t="s">
        <v>47</v>
      </c>
      <c r="Z11" s="6">
        <f t="shared" si="5"/>
        <v>1034657</v>
      </c>
      <c r="AA11" s="320">
        <f t="shared" si="6"/>
        <v>1</v>
      </c>
    </row>
    <row r="12" spans="1:27" x14ac:dyDescent="0.3">
      <c r="A12" s="324" t="s">
        <v>48</v>
      </c>
      <c r="B12" s="319">
        <v>360</v>
      </c>
      <c r="C12" s="6">
        <f t="shared" si="0"/>
        <v>3600</v>
      </c>
      <c r="D12" s="6"/>
      <c r="E12" s="6">
        <f t="shared" si="1"/>
        <v>3600</v>
      </c>
      <c r="F12" s="6"/>
      <c r="G12" s="6">
        <f t="shared" si="7"/>
        <v>0</v>
      </c>
      <c r="H12" s="6">
        <f t="shared" ref="H12:H29" si="8">B12*H$2</f>
        <v>126000</v>
      </c>
      <c r="I12" s="6">
        <f>B12*$I$2</f>
        <v>702000</v>
      </c>
      <c r="J12" s="6"/>
      <c r="K12" s="6"/>
      <c r="L12" s="6"/>
      <c r="M12" s="6">
        <f t="shared" si="2"/>
        <v>828000</v>
      </c>
      <c r="N12" s="6"/>
      <c r="O12" s="6"/>
      <c r="P12" s="6"/>
      <c r="Q12" s="6"/>
      <c r="R12" s="6">
        <f t="shared" si="3"/>
        <v>0</v>
      </c>
      <c r="S12" s="6"/>
      <c r="T12" s="6">
        <v>6531</v>
      </c>
      <c r="U12" s="6">
        <v>0</v>
      </c>
      <c r="V12" s="6"/>
      <c r="W12" s="6"/>
      <c r="X12" s="139">
        <f>M12+E12+U12+R12+V12+N12+W12+F12+'6a. sz. Fizetett'!$T12+'6a. sz. Fizetett'!$S12+G12</f>
        <v>838131</v>
      </c>
      <c r="Y12" s="325" t="s">
        <v>48</v>
      </c>
      <c r="Z12" s="9">
        <f t="shared" si="5"/>
        <v>838131</v>
      </c>
      <c r="AA12" s="95">
        <f t="shared" si="6"/>
        <v>1</v>
      </c>
    </row>
    <row r="13" spans="1:27" x14ac:dyDescent="0.3">
      <c r="A13" s="324" t="s">
        <v>49</v>
      </c>
      <c r="B13" s="75">
        <v>307</v>
      </c>
      <c r="C13" s="6">
        <f t="shared" si="0"/>
        <v>3070</v>
      </c>
      <c r="D13" s="6"/>
      <c r="E13" s="6">
        <f t="shared" si="1"/>
        <v>3070</v>
      </c>
      <c r="F13" s="6"/>
      <c r="G13" s="6">
        <f t="shared" si="7"/>
        <v>0</v>
      </c>
      <c r="H13" s="6">
        <f t="shared" si="8"/>
        <v>107450</v>
      </c>
      <c r="I13" s="6"/>
      <c r="J13" s="6"/>
      <c r="K13" s="6"/>
      <c r="L13" s="6"/>
      <c r="M13" s="6">
        <f t="shared" si="2"/>
        <v>107450</v>
      </c>
      <c r="N13" s="6"/>
      <c r="O13" s="6"/>
      <c r="P13" s="6"/>
      <c r="Q13" s="6"/>
      <c r="R13" s="6">
        <f t="shared" si="3"/>
        <v>0</v>
      </c>
      <c r="S13" s="6"/>
      <c r="T13" s="6">
        <v>5779</v>
      </c>
      <c r="U13" s="6">
        <v>0</v>
      </c>
      <c r="V13" s="6"/>
      <c r="W13" s="6"/>
      <c r="X13" s="139">
        <f>M13+E13+U13+R13+V13+N13+W13+F13+'6a. sz. Fizetett'!$T13+'6a. sz. Fizetett'!$S13+G13</f>
        <v>116299</v>
      </c>
      <c r="Y13" s="325" t="s">
        <v>49</v>
      </c>
      <c r="Z13" s="6">
        <f t="shared" si="5"/>
        <v>116299</v>
      </c>
      <c r="AA13" s="320">
        <f t="shared" si="6"/>
        <v>1</v>
      </c>
    </row>
    <row r="14" spans="1:27" x14ac:dyDescent="0.3">
      <c r="A14" s="324" t="s">
        <v>50</v>
      </c>
      <c r="B14" s="319">
        <v>97</v>
      </c>
      <c r="C14" s="6">
        <f t="shared" si="0"/>
        <v>970</v>
      </c>
      <c r="D14" s="6"/>
      <c r="E14" s="6">
        <f t="shared" si="1"/>
        <v>970</v>
      </c>
      <c r="F14" s="6"/>
      <c r="G14" s="6">
        <f t="shared" si="7"/>
        <v>0</v>
      </c>
      <c r="H14" s="6">
        <f t="shared" si="8"/>
        <v>33950</v>
      </c>
      <c r="I14" s="6"/>
      <c r="J14" s="6">
        <v>180000</v>
      </c>
      <c r="K14" s="6"/>
      <c r="L14" s="6"/>
      <c r="M14" s="6">
        <f t="shared" si="2"/>
        <v>213950</v>
      </c>
      <c r="N14" s="6"/>
      <c r="O14" s="6"/>
      <c r="P14" s="6"/>
      <c r="Q14" s="6"/>
      <c r="R14" s="6">
        <f t="shared" si="3"/>
        <v>0</v>
      </c>
      <c r="S14" s="6"/>
      <c r="T14" s="6">
        <v>2960</v>
      </c>
      <c r="U14" s="6">
        <v>60000</v>
      </c>
      <c r="V14" s="6"/>
      <c r="W14" s="6"/>
      <c r="X14" s="139">
        <f>M14+E14+U14+R14+V14+N14+W14+F14+'6a. sz. Fizetett'!$T14+'6a. sz. Fizetett'!$S14+G14</f>
        <v>277880</v>
      </c>
      <c r="Y14" s="325" t="s">
        <v>50</v>
      </c>
      <c r="Z14" s="9">
        <f t="shared" si="5"/>
        <v>277880</v>
      </c>
      <c r="AA14" s="95">
        <f t="shared" si="6"/>
        <v>1</v>
      </c>
    </row>
    <row r="15" spans="1:27" x14ac:dyDescent="0.3">
      <c r="A15" s="324" t="s">
        <v>51</v>
      </c>
      <c r="B15" s="75">
        <v>321</v>
      </c>
      <c r="C15" s="6">
        <v>0</v>
      </c>
      <c r="D15" s="6"/>
      <c r="E15" s="6">
        <f t="shared" si="1"/>
        <v>0</v>
      </c>
      <c r="F15" s="6"/>
      <c r="G15" s="6">
        <f t="shared" si="7"/>
        <v>0</v>
      </c>
      <c r="H15" s="6">
        <v>0</v>
      </c>
      <c r="I15" s="6"/>
      <c r="J15" s="6"/>
      <c r="K15" s="6"/>
      <c r="L15" s="6"/>
      <c r="M15" s="6">
        <f t="shared" si="2"/>
        <v>0</v>
      </c>
      <c r="N15" s="6"/>
      <c r="O15" s="6"/>
      <c r="P15" s="6"/>
      <c r="Q15" s="6"/>
      <c r="R15" s="6">
        <f t="shared" si="3"/>
        <v>0</v>
      </c>
      <c r="S15" s="6"/>
      <c r="T15" s="6">
        <v>5969</v>
      </c>
      <c r="U15" s="6">
        <v>0</v>
      </c>
      <c r="V15" s="6"/>
      <c r="W15" s="6"/>
      <c r="X15" s="139">
        <f>M15+E15+U15+R15+V15+N15+W15+F15+'6a. sz. Fizetett'!$T15+'6a. sz. Fizetett'!$S15+G15</f>
        <v>5969</v>
      </c>
      <c r="Y15" s="325" t="s">
        <v>51</v>
      </c>
      <c r="Z15" s="6">
        <v>5969</v>
      </c>
      <c r="AA15" s="320">
        <f t="shared" si="6"/>
        <v>1</v>
      </c>
    </row>
    <row r="16" spans="1:27" x14ac:dyDescent="0.3">
      <c r="A16" s="324" t="s">
        <v>52</v>
      </c>
      <c r="B16" s="319">
        <v>278</v>
      </c>
      <c r="C16" s="6">
        <f t="shared" si="0"/>
        <v>2780</v>
      </c>
      <c r="D16" s="6"/>
      <c r="E16" s="6">
        <f t="shared" si="1"/>
        <v>2780</v>
      </c>
      <c r="F16" s="6"/>
      <c r="G16" s="6"/>
      <c r="H16" s="6">
        <f t="shared" si="8"/>
        <v>97300</v>
      </c>
      <c r="I16" s="6"/>
      <c r="J16" s="6"/>
      <c r="K16" s="6"/>
      <c r="L16" s="6"/>
      <c r="M16" s="6">
        <f t="shared" si="2"/>
        <v>97300</v>
      </c>
      <c r="N16" s="6"/>
      <c r="O16" s="6"/>
      <c r="P16" s="6"/>
      <c r="Q16" s="6"/>
      <c r="R16" s="6">
        <f t="shared" si="3"/>
        <v>0</v>
      </c>
      <c r="S16" s="6"/>
      <c r="T16" s="6">
        <v>5827</v>
      </c>
      <c r="U16" s="6">
        <v>84969</v>
      </c>
      <c r="V16" s="6"/>
      <c r="W16" s="6"/>
      <c r="X16" s="139">
        <f>M16+E16+U16+R16+V16+N16+W16+F16+'6a. sz. Fizetett'!$T16+'6a. sz. Fizetett'!$S16+G16</f>
        <v>190876</v>
      </c>
      <c r="Y16" s="325" t="s">
        <v>52</v>
      </c>
      <c r="Z16" s="9">
        <f t="shared" si="5"/>
        <v>190876</v>
      </c>
      <c r="AA16" s="95">
        <f t="shared" si="6"/>
        <v>1</v>
      </c>
    </row>
    <row r="17" spans="1:27" x14ac:dyDescent="0.3">
      <c r="A17" s="324" t="s">
        <v>53</v>
      </c>
      <c r="B17" s="75">
        <v>68</v>
      </c>
      <c r="C17" s="6">
        <f t="shared" si="0"/>
        <v>680</v>
      </c>
      <c r="D17" s="6"/>
      <c r="E17" s="6">
        <f t="shared" si="1"/>
        <v>680</v>
      </c>
      <c r="F17" s="6"/>
      <c r="G17" s="6">
        <f t="shared" ref="G17:G39" si="9">B17*$G$2</f>
        <v>0</v>
      </c>
      <c r="H17" s="6">
        <f t="shared" si="8"/>
        <v>23800</v>
      </c>
      <c r="I17" s="6"/>
      <c r="J17" s="6">
        <v>0</v>
      </c>
      <c r="K17" s="6"/>
      <c r="L17" s="6">
        <v>180000</v>
      </c>
      <c r="M17" s="6">
        <f>H17+I17+K17+L17+J17</f>
        <v>203800</v>
      </c>
      <c r="N17" s="6"/>
      <c r="O17" s="6"/>
      <c r="P17" s="6"/>
      <c r="Q17" s="6"/>
      <c r="R17" s="6">
        <f t="shared" si="3"/>
        <v>0</v>
      </c>
      <c r="S17" s="6"/>
      <c r="T17" s="6">
        <v>3292</v>
      </c>
      <c r="U17" s="6">
        <v>0</v>
      </c>
      <c r="V17" s="6"/>
      <c r="W17" s="6"/>
      <c r="X17" s="139">
        <f>M17+E17+U17+R17+V17+N17+W17+F17+'6a. sz. Fizetett'!$T17+'6a. sz. Fizetett'!$S17+G17</f>
        <v>207772</v>
      </c>
      <c r="Y17" s="325" t="s">
        <v>53</v>
      </c>
      <c r="Z17" s="6">
        <v>207772</v>
      </c>
      <c r="AA17" s="320">
        <f t="shared" si="6"/>
        <v>1</v>
      </c>
    </row>
    <row r="18" spans="1:27" x14ac:dyDescent="0.3">
      <c r="A18" s="324" t="s">
        <v>54</v>
      </c>
      <c r="B18" s="319">
        <v>348</v>
      </c>
      <c r="C18" s="6">
        <v>0</v>
      </c>
      <c r="D18" s="6"/>
      <c r="E18" s="6">
        <f t="shared" si="1"/>
        <v>0</v>
      </c>
      <c r="F18" s="6">
        <v>0</v>
      </c>
      <c r="G18" s="6">
        <f t="shared" si="9"/>
        <v>0</v>
      </c>
      <c r="H18" s="6" t="s">
        <v>611</v>
      </c>
      <c r="I18" s="6"/>
      <c r="J18" s="6"/>
      <c r="K18" s="6"/>
      <c r="L18" s="6">
        <v>0</v>
      </c>
      <c r="M18" s="6">
        <v>0</v>
      </c>
      <c r="N18" s="6"/>
      <c r="O18" s="6"/>
      <c r="P18" s="6"/>
      <c r="Q18" s="6"/>
      <c r="R18" s="6">
        <f t="shared" si="3"/>
        <v>0</v>
      </c>
      <c r="S18" s="6"/>
      <c r="T18" s="6">
        <v>6516</v>
      </c>
      <c r="U18" s="6"/>
      <c r="V18" s="6"/>
      <c r="W18" s="6"/>
      <c r="X18" s="139">
        <f>M18+E18+U18+R18+V18+N18+W18+F18+'6a. sz. Fizetett'!$T18+'6a. sz. Fizetett'!$S18+G18</f>
        <v>6516</v>
      </c>
      <c r="Y18" s="325" t="s">
        <v>54</v>
      </c>
      <c r="Z18" s="9">
        <v>6516</v>
      </c>
      <c r="AA18" s="95">
        <f t="shared" si="6"/>
        <v>1</v>
      </c>
    </row>
    <row r="19" spans="1:27" x14ac:dyDescent="0.3">
      <c r="A19" s="324" t="s">
        <v>55</v>
      </c>
      <c r="B19" s="75">
        <v>2296</v>
      </c>
      <c r="C19" s="6">
        <f t="shared" si="0"/>
        <v>22960</v>
      </c>
      <c r="D19" s="6"/>
      <c r="E19" s="6">
        <f t="shared" si="1"/>
        <v>22960</v>
      </c>
      <c r="F19" s="6"/>
      <c r="G19" s="6">
        <f t="shared" si="9"/>
        <v>0</v>
      </c>
      <c r="H19" s="6">
        <f t="shared" si="8"/>
        <v>803600</v>
      </c>
      <c r="I19" s="6"/>
      <c r="J19" s="6"/>
      <c r="K19" s="6"/>
      <c r="L19" s="6"/>
      <c r="M19" s="6">
        <f t="shared" si="2"/>
        <v>803600</v>
      </c>
      <c r="N19" s="6"/>
      <c r="O19" s="6"/>
      <c r="P19" s="6"/>
      <c r="Q19" s="6"/>
      <c r="R19" s="6">
        <f t="shared" si="3"/>
        <v>0</v>
      </c>
      <c r="S19" s="6"/>
      <c r="T19" s="6">
        <v>26607</v>
      </c>
      <c r="U19" s="6">
        <v>740405</v>
      </c>
      <c r="V19" s="6"/>
      <c r="W19" s="6"/>
      <c r="X19" s="139">
        <f>M19+E19+U19+R19+V19+N19+W19+F19+'6a. sz. Fizetett'!$T19+'6a. sz. Fizetett'!$S19+G19</f>
        <v>1593572</v>
      </c>
      <c r="Y19" s="325" t="s">
        <v>55</v>
      </c>
      <c r="Z19" s="6">
        <f t="shared" si="5"/>
        <v>1593572</v>
      </c>
      <c r="AA19" s="320">
        <f t="shared" si="6"/>
        <v>1</v>
      </c>
    </row>
    <row r="20" spans="1:27" x14ac:dyDescent="0.3">
      <c r="A20" s="324" t="s">
        <v>56</v>
      </c>
      <c r="B20" s="319">
        <v>49</v>
      </c>
      <c r="C20" s="6">
        <f t="shared" si="0"/>
        <v>490</v>
      </c>
      <c r="D20" s="6"/>
      <c r="E20" s="6">
        <f t="shared" si="1"/>
        <v>490</v>
      </c>
      <c r="F20" s="6"/>
      <c r="G20" s="6">
        <f t="shared" si="9"/>
        <v>0</v>
      </c>
      <c r="H20" s="6">
        <f t="shared" si="8"/>
        <v>17150</v>
      </c>
      <c r="I20" s="6"/>
      <c r="J20" s="6"/>
      <c r="K20" s="6"/>
      <c r="L20" s="6"/>
      <c r="M20" s="6">
        <f t="shared" si="2"/>
        <v>17150</v>
      </c>
      <c r="N20" s="6"/>
      <c r="O20" s="6"/>
      <c r="P20" s="6"/>
      <c r="Q20" s="6"/>
      <c r="R20" s="6">
        <f t="shared" si="3"/>
        <v>0</v>
      </c>
      <c r="S20" s="6"/>
      <c r="T20" s="6">
        <v>0</v>
      </c>
      <c r="U20" s="6">
        <v>66242</v>
      </c>
      <c r="V20" s="6"/>
      <c r="W20" s="6"/>
      <c r="X20" s="139">
        <f>M20+E20+U20+R20+V20+N20+W20+F20+'6a. sz. Fizetett'!$T20+'6a. sz. Fizetett'!$S20+G20</f>
        <v>83882</v>
      </c>
      <c r="Y20" s="325" t="s">
        <v>56</v>
      </c>
      <c r="Z20" s="9">
        <f t="shared" si="5"/>
        <v>83882</v>
      </c>
      <c r="AA20" s="95">
        <f t="shared" si="6"/>
        <v>1</v>
      </c>
    </row>
    <row r="21" spans="1:27" x14ac:dyDescent="0.3">
      <c r="A21" s="324" t="s">
        <v>57</v>
      </c>
      <c r="B21" s="75">
        <v>11328</v>
      </c>
      <c r="C21" s="6">
        <f t="shared" si="0"/>
        <v>113280</v>
      </c>
      <c r="D21" s="6">
        <v>0</v>
      </c>
      <c r="E21" s="6">
        <f t="shared" si="1"/>
        <v>113280</v>
      </c>
      <c r="F21" s="6">
        <v>0</v>
      </c>
      <c r="G21" s="6">
        <f t="shared" si="9"/>
        <v>0</v>
      </c>
      <c r="H21" s="6">
        <f t="shared" si="8"/>
        <v>3964800</v>
      </c>
      <c r="I21" s="6">
        <f>B21*$I$2</f>
        <v>22089600</v>
      </c>
      <c r="J21" s="6">
        <f>54683600-836000</f>
        <v>53847600</v>
      </c>
      <c r="K21" s="6">
        <v>519960000</v>
      </c>
      <c r="L21" s="6"/>
      <c r="M21" s="6">
        <f t="shared" si="2"/>
        <v>599862000</v>
      </c>
      <c r="N21" s="75">
        <v>0</v>
      </c>
      <c r="O21" s="75">
        <v>0</v>
      </c>
      <c r="P21" s="75">
        <v>35278133</v>
      </c>
      <c r="Q21" s="75">
        <v>528651795</v>
      </c>
      <c r="R21" s="75">
        <f t="shared" si="3"/>
        <v>563929928</v>
      </c>
      <c r="S21" s="75">
        <v>0</v>
      </c>
      <c r="T21" s="75">
        <v>0</v>
      </c>
      <c r="U21" s="6">
        <v>5465790</v>
      </c>
      <c r="V21" s="75">
        <v>0</v>
      </c>
      <c r="W21" s="75">
        <v>255992</v>
      </c>
      <c r="X21" s="139">
        <f>M21+E21+U21+R21+V21+N21+W21+F21+'6a. sz. Fizetett'!$T21+'6a. sz. Fizetett'!$S21+G21</f>
        <v>1169626990</v>
      </c>
      <c r="Y21" s="325" t="s">
        <v>57</v>
      </c>
      <c r="Z21" s="6">
        <f t="shared" si="5"/>
        <v>1169626990</v>
      </c>
      <c r="AA21" s="320">
        <f t="shared" si="6"/>
        <v>1</v>
      </c>
    </row>
    <row r="22" spans="1:27" x14ac:dyDescent="0.3">
      <c r="A22" s="324" t="s">
        <v>58</v>
      </c>
      <c r="B22" s="319">
        <v>1394</v>
      </c>
      <c r="C22" s="6">
        <v>0</v>
      </c>
      <c r="D22" s="6">
        <v>0</v>
      </c>
      <c r="E22" s="6">
        <f t="shared" si="1"/>
        <v>0</v>
      </c>
      <c r="F22" s="6">
        <v>0</v>
      </c>
      <c r="G22" s="6">
        <f t="shared" si="9"/>
        <v>0</v>
      </c>
      <c r="H22" s="6">
        <v>0</v>
      </c>
      <c r="I22" s="6"/>
      <c r="J22" s="6"/>
      <c r="K22" s="6"/>
      <c r="L22" s="6"/>
      <c r="M22" s="6">
        <f t="shared" si="2"/>
        <v>0</v>
      </c>
      <c r="N22" s="6">
        <v>0</v>
      </c>
      <c r="O22" s="6"/>
      <c r="P22" s="6"/>
      <c r="Q22" s="6"/>
      <c r="R22" s="6">
        <f t="shared" si="3"/>
        <v>0</v>
      </c>
      <c r="S22" s="6"/>
      <c r="T22" s="6">
        <v>23485</v>
      </c>
      <c r="U22" s="6">
        <v>0</v>
      </c>
      <c r="V22" s="6"/>
      <c r="W22" s="6"/>
      <c r="X22" s="139">
        <f>M22+E22+U22+R22+V22+N22+W22+F22+'6a. sz. Fizetett'!$T22+'6a. sz. Fizetett'!$S22+G22</f>
        <v>23485</v>
      </c>
      <c r="Y22" s="325" t="s">
        <v>58</v>
      </c>
      <c r="Z22" s="9">
        <v>23485</v>
      </c>
      <c r="AA22" s="95">
        <f t="shared" si="6"/>
        <v>1</v>
      </c>
    </row>
    <row r="23" spans="1:27" x14ac:dyDescent="0.3">
      <c r="A23" s="324" t="s">
        <v>59</v>
      </c>
      <c r="B23" s="75">
        <v>490</v>
      </c>
      <c r="C23" s="6">
        <f t="shared" si="0"/>
        <v>4900</v>
      </c>
      <c r="D23" s="6"/>
      <c r="E23" s="6">
        <f t="shared" si="1"/>
        <v>4900</v>
      </c>
      <c r="F23" s="6"/>
      <c r="G23" s="6">
        <f t="shared" si="9"/>
        <v>0</v>
      </c>
      <c r="H23" s="6">
        <f t="shared" si="8"/>
        <v>171500</v>
      </c>
      <c r="I23" s="6">
        <f>B23*$I$2</f>
        <v>955500</v>
      </c>
      <c r="J23" s="6"/>
      <c r="K23" s="6"/>
      <c r="L23" s="6"/>
      <c r="M23" s="6">
        <f t="shared" si="2"/>
        <v>1127000</v>
      </c>
      <c r="N23" s="6"/>
      <c r="O23" s="6"/>
      <c r="P23" s="6">
        <v>355149</v>
      </c>
      <c r="Q23" s="6"/>
      <c r="R23" s="6">
        <f t="shared" si="3"/>
        <v>355149</v>
      </c>
      <c r="S23" s="6"/>
      <c r="T23" s="6">
        <v>7993</v>
      </c>
      <c r="U23" s="6">
        <v>0</v>
      </c>
      <c r="V23" s="6"/>
      <c r="W23" s="6"/>
      <c r="X23" s="139">
        <f>M23+E23+U23+R23+V23+N23+W23+F23+'6a. sz. Fizetett'!$T23+'6a. sz. Fizetett'!$S23+G23</f>
        <v>1495042</v>
      </c>
      <c r="Y23" s="325" t="s">
        <v>59</v>
      </c>
      <c r="Z23" s="6">
        <f t="shared" si="5"/>
        <v>1495042</v>
      </c>
      <c r="AA23" s="320">
        <f t="shared" si="6"/>
        <v>1</v>
      </c>
    </row>
    <row r="24" spans="1:27" x14ac:dyDescent="0.3">
      <c r="A24" s="324" t="s">
        <v>60</v>
      </c>
      <c r="B24" s="319">
        <v>862</v>
      </c>
      <c r="C24" s="6">
        <v>0</v>
      </c>
      <c r="D24" s="6"/>
      <c r="E24" s="6">
        <f t="shared" si="1"/>
        <v>0</v>
      </c>
      <c r="F24" s="6"/>
      <c r="G24" s="6">
        <f t="shared" si="9"/>
        <v>0</v>
      </c>
      <c r="H24" s="6">
        <f t="shared" si="8"/>
        <v>301700</v>
      </c>
      <c r="I24" s="6">
        <f>B24*$I$2</f>
        <v>1680900</v>
      </c>
      <c r="J24" s="6">
        <v>0</v>
      </c>
      <c r="K24" s="6">
        <v>0</v>
      </c>
      <c r="L24" s="6">
        <v>0</v>
      </c>
      <c r="M24" s="6">
        <f t="shared" si="2"/>
        <v>1982600</v>
      </c>
      <c r="N24" s="6"/>
      <c r="O24" s="6"/>
      <c r="P24" s="6"/>
      <c r="Q24" s="6"/>
      <c r="R24" s="6">
        <f t="shared" si="3"/>
        <v>0</v>
      </c>
      <c r="S24" s="6"/>
      <c r="T24" s="6">
        <v>12615</v>
      </c>
      <c r="U24" s="6">
        <v>0</v>
      </c>
      <c r="V24" s="6"/>
      <c r="W24" s="6"/>
      <c r="X24" s="139">
        <f>M24+E24+U24+R24+V24+N24+W24+F24+'6a. sz. Fizetett'!$T24+'6a. sz. Fizetett'!$S24+G24</f>
        <v>1995215</v>
      </c>
      <c r="Y24" s="325" t="s">
        <v>60</v>
      </c>
      <c r="Z24" s="9">
        <v>1995215</v>
      </c>
      <c r="AA24" s="95">
        <f t="shared" si="6"/>
        <v>1</v>
      </c>
    </row>
    <row r="25" spans="1:27" x14ac:dyDescent="0.3">
      <c r="A25" s="324" t="s">
        <v>61</v>
      </c>
      <c r="B25" s="75">
        <v>130</v>
      </c>
      <c r="C25" s="6">
        <v>0</v>
      </c>
      <c r="D25" s="6"/>
      <c r="E25" s="6">
        <f t="shared" si="1"/>
        <v>0</v>
      </c>
      <c r="F25" s="6"/>
      <c r="G25" s="6">
        <f t="shared" si="9"/>
        <v>0</v>
      </c>
      <c r="H25" s="6">
        <v>0</v>
      </c>
      <c r="I25" s="6"/>
      <c r="J25" s="6"/>
      <c r="K25" s="6"/>
      <c r="L25" s="6"/>
      <c r="M25" s="6">
        <f t="shared" si="2"/>
        <v>0</v>
      </c>
      <c r="N25" s="6"/>
      <c r="O25" s="6"/>
      <c r="P25" s="6"/>
      <c r="Q25" s="6"/>
      <c r="R25" s="6">
        <f t="shared" si="3"/>
        <v>0</v>
      </c>
      <c r="S25" s="6"/>
      <c r="T25" s="6">
        <v>3699</v>
      </c>
      <c r="U25" s="6">
        <v>0</v>
      </c>
      <c r="V25" s="6"/>
      <c r="W25" s="6"/>
      <c r="X25" s="139">
        <f>M25+E25+U25+R25+V25+N25+W25+F25+'6a. sz. Fizetett'!$T25+'6a. sz. Fizetett'!$S25+G25</f>
        <v>3699</v>
      </c>
      <c r="Y25" s="325" t="s">
        <v>61</v>
      </c>
      <c r="Z25" s="6">
        <v>3699</v>
      </c>
      <c r="AA25" s="320">
        <f t="shared" si="6"/>
        <v>1</v>
      </c>
    </row>
    <row r="26" spans="1:27" x14ac:dyDescent="0.3">
      <c r="A26" s="324" t="s">
        <v>62</v>
      </c>
      <c r="B26" s="319">
        <v>733</v>
      </c>
      <c r="C26" s="6">
        <f t="shared" si="0"/>
        <v>7330</v>
      </c>
      <c r="D26" s="6"/>
      <c r="E26" s="6">
        <f t="shared" si="1"/>
        <v>7330</v>
      </c>
      <c r="F26" s="6"/>
      <c r="G26" s="6">
        <f t="shared" si="9"/>
        <v>0</v>
      </c>
      <c r="H26" s="6">
        <f t="shared" si="8"/>
        <v>256550</v>
      </c>
      <c r="I26" s="6">
        <f>B26*$I$2</f>
        <v>1429350</v>
      </c>
      <c r="J26" s="6"/>
      <c r="K26" s="6"/>
      <c r="L26" s="6"/>
      <c r="M26" s="6">
        <f t="shared" si="2"/>
        <v>1685900</v>
      </c>
      <c r="N26" s="6"/>
      <c r="O26" s="6">
        <v>3178745</v>
      </c>
      <c r="P26" s="6">
        <v>0</v>
      </c>
      <c r="Q26" s="6"/>
      <c r="R26" s="6">
        <f t="shared" si="3"/>
        <v>3178745</v>
      </c>
      <c r="S26" s="6"/>
      <c r="T26" s="6">
        <v>13024</v>
      </c>
      <c r="U26" s="6">
        <v>0</v>
      </c>
      <c r="V26" s="6"/>
      <c r="W26" s="6"/>
      <c r="X26" s="139">
        <f>M26+E26+U26+R26+V26+N26+W26+F26+'6a. sz. Fizetett'!$T26+'6a. sz. Fizetett'!$S26+G26</f>
        <v>4884999</v>
      </c>
      <c r="Y26" s="325" t="s">
        <v>62</v>
      </c>
      <c r="Z26" s="9">
        <f t="shared" si="5"/>
        <v>4884999</v>
      </c>
      <c r="AA26" s="95">
        <f t="shared" si="6"/>
        <v>1</v>
      </c>
    </row>
    <row r="27" spans="1:27" x14ac:dyDescent="0.3">
      <c r="A27" s="324" t="s">
        <v>63</v>
      </c>
      <c r="B27" s="75">
        <v>803</v>
      </c>
      <c r="C27" s="6">
        <f t="shared" si="0"/>
        <v>8030</v>
      </c>
      <c r="D27" s="6"/>
      <c r="E27" s="6">
        <f t="shared" si="1"/>
        <v>8030</v>
      </c>
      <c r="F27" s="6"/>
      <c r="G27" s="6">
        <f t="shared" si="9"/>
        <v>0</v>
      </c>
      <c r="H27" s="6">
        <f t="shared" si="8"/>
        <v>281050</v>
      </c>
      <c r="I27" s="6"/>
      <c r="J27" s="6"/>
      <c r="K27" s="6"/>
      <c r="L27" s="6"/>
      <c r="M27" s="6">
        <f t="shared" si="2"/>
        <v>281050</v>
      </c>
      <c r="N27" s="6"/>
      <c r="O27" s="6"/>
      <c r="P27" s="6"/>
      <c r="Q27" s="6"/>
      <c r="R27" s="6">
        <f t="shared" si="3"/>
        <v>0</v>
      </c>
      <c r="S27" s="6"/>
      <c r="T27" s="6">
        <v>18081</v>
      </c>
      <c r="U27" s="6">
        <v>0</v>
      </c>
      <c r="V27" s="6"/>
      <c r="W27" s="6"/>
      <c r="X27" s="139">
        <f>M27+E27+U27+R27+V27+N27+W27+F27+'6a. sz. Fizetett'!$T27+'6a. sz. Fizetett'!$S27+G27</f>
        <v>307161</v>
      </c>
      <c r="Y27" s="325" t="s">
        <v>63</v>
      </c>
      <c r="Z27" s="6">
        <f t="shared" si="5"/>
        <v>307161</v>
      </c>
      <c r="AA27" s="320">
        <f t="shared" si="6"/>
        <v>1</v>
      </c>
    </row>
    <row r="28" spans="1:27" x14ac:dyDescent="0.3">
      <c r="A28" s="324" t="s">
        <v>64</v>
      </c>
      <c r="B28" s="319">
        <v>864</v>
      </c>
      <c r="C28" s="6">
        <v>0</v>
      </c>
      <c r="D28" s="6">
        <v>0</v>
      </c>
      <c r="E28" s="6">
        <f t="shared" si="1"/>
        <v>0</v>
      </c>
      <c r="F28" s="6">
        <v>0</v>
      </c>
      <c r="G28" s="6">
        <f t="shared" si="9"/>
        <v>0</v>
      </c>
      <c r="H28" s="6">
        <v>0</v>
      </c>
      <c r="I28" s="6"/>
      <c r="J28" s="6"/>
      <c r="K28" s="6"/>
      <c r="L28" s="6">
        <v>0</v>
      </c>
      <c r="M28" s="6">
        <f t="shared" si="2"/>
        <v>0</v>
      </c>
      <c r="N28" s="6"/>
      <c r="O28" s="6"/>
      <c r="P28" s="6"/>
      <c r="Q28" s="6"/>
      <c r="R28" s="6">
        <f t="shared" si="3"/>
        <v>0</v>
      </c>
      <c r="S28" s="6">
        <v>0</v>
      </c>
      <c r="T28" s="6">
        <v>0</v>
      </c>
      <c r="U28" s="6">
        <v>0</v>
      </c>
      <c r="V28" s="6">
        <v>0</v>
      </c>
      <c r="W28" s="6"/>
      <c r="X28" s="139">
        <f>M28+E28+U28+R28+V28+N28+W28+F28+'6a. sz. Fizetett'!$T28+'6a. sz. Fizetett'!$S28+G28</f>
        <v>0</v>
      </c>
      <c r="Y28" s="325" t="s">
        <v>64</v>
      </c>
      <c r="Z28" s="9">
        <v>0</v>
      </c>
      <c r="AA28" s="95"/>
    </row>
    <row r="29" spans="1:27" x14ac:dyDescent="0.3">
      <c r="A29" s="324" t="s">
        <v>65</v>
      </c>
      <c r="B29" s="75">
        <v>506</v>
      </c>
      <c r="C29" s="6">
        <f t="shared" si="0"/>
        <v>5060</v>
      </c>
      <c r="D29" s="6"/>
      <c r="E29" s="6">
        <f t="shared" si="1"/>
        <v>5060</v>
      </c>
      <c r="F29" s="6"/>
      <c r="G29" s="6">
        <f t="shared" si="9"/>
        <v>0</v>
      </c>
      <c r="H29" s="6">
        <f t="shared" si="8"/>
        <v>177100</v>
      </c>
      <c r="I29" s="6">
        <f>B29*$I$2</f>
        <v>986700</v>
      </c>
      <c r="J29" s="6"/>
      <c r="K29" s="6"/>
      <c r="L29" s="6"/>
      <c r="M29" s="6">
        <f t="shared" si="2"/>
        <v>1163800</v>
      </c>
      <c r="N29" s="6"/>
      <c r="O29" s="6">
        <v>4228701</v>
      </c>
      <c r="P29" s="345">
        <f>4416000+452000</f>
        <v>4868000</v>
      </c>
      <c r="Q29" s="6"/>
      <c r="R29" s="6">
        <f t="shared" si="3"/>
        <v>9096701</v>
      </c>
      <c r="S29" s="6"/>
      <c r="T29" s="6">
        <v>0</v>
      </c>
      <c r="U29" s="6">
        <v>172361</v>
      </c>
      <c r="V29" s="6"/>
      <c r="W29" s="6"/>
      <c r="X29" s="139">
        <f>M29+E29+U29+R29+V29+N29+W29+F29+'6a. sz. Fizetett'!$T29+'6a. sz. Fizetett'!$S29+G29</f>
        <v>10437922</v>
      </c>
      <c r="Y29" s="325" t="s">
        <v>65</v>
      </c>
      <c r="Z29" s="6">
        <f t="shared" si="5"/>
        <v>10437922</v>
      </c>
      <c r="AA29" s="320">
        <f t="shared" si="6"/>
        <v>1</v>
      </c>
    </row>
    <row r="30" spans="1:27" x14ac:dyDescent="0.3">
      <c r="A30" s="324" t="s">
        <v>66</v>
      </c>
      <c r="B30" s="319">
        <v>538</v>
      </c>
      <c r="C30" s="6">
        <f t="shared" si="0"/>
        <v>5380</v>
      </c>
      <c r="D30" s="6"/>
      <c r="E30" s="6">
        <f t="shared" si="1"/>
        <v>5380</v>
      </c>
      <c r="F30" s="6"/>
      <c r="G30" s="6">
        <f t="shared" si="9"/>
        <v>0</v>
      </c>
      <c r="H30" s="6"/>
      <c r="I30" s="6"/>
      <c r="J30" s="6"/>
      <c r="K30" s="6"/>
      <c r="L30" s="6"/>
      <c r="M30" s="6">
        <f t="shared" si="2"/>
        <v>0</v>
      </c>
      <c r="N30" s="6"/>
      <c r="O30" s="6"/>
      <c r="P30" s="6"/>
      <c r="Q30" s="6"/>
      <c r="R30" s="6">
        <f t="shared" si="3"/>
        <v>0</v>
      </c>
      <c r="S30" s="6"/>
      <c r="T30" s="6">
        <v>0</v>
      </c>
      <c r="U30" s="6">
        <v>0</v>
      </c>
      <c r="V30" s="6"/>
      <c r="W30" s="6"/>
      <c r="X30" s="139">
        <f>M30+E30+U30+R30+V30+N30+W30+F30+'6a. sz. Fizetett'!$T30+'6a. sz. Fizetett'!$S30+G30</f>
        <v>5380</v>
      </c>
      <c r="Y30" s="325" t="s">
        <v>66</v>
      </c>
      <c r="Z30" s="9">
        <f t="shared" si="5"/>
        <v>5380</v>
      </c>
      <c r="AA30" s="95">
        <f t="shared" si="6"/>
        <v>1</v>
      </c>
    </row>
    <row r="31" spans="1:27" x14ac:dyDescent="0.3">
      <c r="A31" s="324" t="s">
        <v>67</v>
      </c>
      <c r="B31" s="75">
        <v>735</v>
      </c>
      <c r="C31" s="6">
        <f t="shared" si="0"/>
        <v>7350</v>
      </c>
      <c r="D31" s="6">
        <v>7450</v>
      </c>
      <c r="E31" s="6">
        <f t="shared" si="1"/>
        <v>14800</v>
      </c>
      <c r="F31" s="6">
        <v>42465</v>
      </c>
      <c r="G31" s="6">
        <f t="shared" si="9"/>
        <v>0</v>
      </c>
      <c r="H31" s="6">
        <f t="shared" ref="H31:H43" si="10">B31*H$2</f>
        <v>257250</v>
      </c>
      <c r="I31" s="6">
        <f>B31*$I$2</f>
        <v>1433250</v>
      </c>
      <c r="J31" s="6"/>
      <c r="K31" s="6"/>
      <c r="L31" s="6">
        <v>1575675</v>
      </c>
      <c r="M31" s="6">
        <f t="shared" si="2"/>
        <v>3266175</v>
      </c>
      <c r="N31" s="6"/>
      <c r="O31" s="6"/>
      <c r="P31" s="6"/>
      <c r="Q31" s="6"/>
      <c r="R31" s="6">
        <f t="shared" si="3"/>
        <v>0</v>
      </c>
      <c r="S31" s="6"/>
      <c r="T31" s="6">
        <v>13368</v>
      </c>
      <c r="U31" s="6">
        <v>0</v>
      </c>
      <c r="V31" s="6"/>
      <c r="W31" s="6"/>
      <c r="X31" s="139">
        <f>M31+E31+U31+R31+V31+N31+W31+F31+'6a. sz. Fizetett'!$T31+'6a. sz. Fizetett'!$S31+G31</f>
        <v>3336808</v>
      </c>
      <c r="Y31" s="325" t="s">
        <v>67</v>
      </c>
      <c r="Z31" s="6">
        <f t="shared" si="5"/>
        <v>3336808</v>
      </c>
      <c r="AA31" s="320">
        <f t="shared" si="6"/>
        <v>1</v>
      </c>
    </row>
    <row r="32" spans="1:27" x14ac:dyDescent="0.3">
      <c r="A32" s="324" t="s">
        <v>68</v>
      </c>
      <c r="B32" s="319">
        <v>99</v>
      </c>
      <c r="C32" s="6">
        <f t="shared" si="0"/>
        <v>990</v>
      </c>
      <c r="D32" s="6"/>
      <c r="E32" s="6">
        <f t="shared" si="1"/>
        <v>990</v>
      </c>
      <c r="F32" s="6"/>
      <c r="G32" s="6">
        <f t="shared" si="9"/>
        <v>0</v>
      </c>
      <c r="H32" s="6">
        <f t="shared" si="10"/>
        <v>34650</v>
      </c>
      <c r="I32" s="6">
        <f>B32*$I$2</f>
        <v>193050</v>
      </c>
      <c r="J32" s="6"/>
      <c r="K32" s="6"/>
      <c r="L32" s="6"/>
      <c r="M32" s="6">
        <f t="shared" si="2"/>
        <v>227700</v>
      </c>
      <c r="N32" s="6"/>
      <c r="O32" s="6"/>
      <c r="P32" s="6">
        <v>0</v>
      </c>
      <c r="Q32" s="6"/>
      <c r="R32" s="6">
        <f t="shared" si="3"/>
        <v>0</v>
      </c>
      <c r="S32" s="6"/>
      <c r="T32" s="6">
        <v>2828</v>
      </c>
      <c r="U32" s="6">
        <v>0</v>
      </c>
      <c r="V32" s="6"/>
      <c r="W32" s="6"/>
      <c r="X32" s="139">
        <f>M32+E32+U32+R32+V32+N32+W32+F32+'6a. sz. Fizetett'!$T32+'6a. sz. Fizetett'!$S32+G32</f>
        <v>231518</v>
      </c>
      <c r="Y32" s="325" t="s">
        <v>68</v>
      </c>
      <c r="Z32" s="9">
        <f t="shared" si="5"/>
        <v>231518</v>
      </c>
      <c r="AA32" s="95">
        <f t="shared" si="6"/>
        <v>1</v>
      </c>
    </row>
    <row r="33" spans="1:27" x14ac:dyDescent="0.3">
      <c r="A33" s="324" t="s">
        <v>69</v>
      </c>
      <c r="B33" s="75">
        <v>865</v>
      </c>
      <c r="C33" s="6">
        <f t="shared" si="0"/>
        <v>8650</v>
      </c>
      <c r="D33" s="6"/>
      <c r="E33" s="6">
        <f t="shared" si="1"/>
        <v>8650</v>
      </c>
      <c r="F33" s="6"/>
      <c r="G33" s="6">
        <f t="shared" si="9"/>
        <v>0</v>
      </c>
      <c r="H33" s="6">
        <f t="shared" si="10"/>
        <v>302750</v>
      </c>
      <c r="I33" s="6"/>
      <c r="J33" s="6"/>
      <c r="K33" s="6"/>
      <c r="L33" s="6"/>
      <c r="M33" s="6">
        <f t="shared" si="2"/>
        <v>302750</v>
      </c>
      <c r="N33" s="6"/>
      <c r="O33" s="6"/>
      <c r="P33" s="6"/>
      <c r="Q33" s="6"/>
      <c r="R33" s="6">
        <f t="shared" si="3"/>
        <v>0</v>
      </c>
      <c r="S33" s="6"/>
      <c r="T33" s="6">
        <v>0</v>
      </c>
      <c r="U33" s="6">
        <v>141149</v>
      </c>
      <c r="V33" s="6"/>
      <c r="W33" s="6"/>
      <c r="X33" s="139">
        <f>M33+E33+U33+R33+V33+N33+W33+F33+'6a. sz. Fizetett'!$T33+'6a. sz. Fizetett'!$S33+G33</f>
        <v>452549</v>
      </c>
      <c r="Y33" s="325" t="s">
        <v>69</v>
      </c>
      <c r="Z33" s="6">
        <f t="shared" si="5"/>
        <v>452549</v>
      </c>
      <c r="AA33" s="320">
        <f t="shared" si="6"/>
        <v>1</v>
      </c>
    </row>
    <row r="34" spans="1:27" x14ac:dyDescent="0.3">
      <c r="A34" s="324" t="s">
        <v>70</v>
      </c>
      <c r="B34" s="319">
        <v>582</v>
      </c>
      <c r="C34" s="6">
        <f t="shared" si="0"/>
        <v>5820</v>
      </c>
      <c r="D34" s="6"/>
      <c r="E34" s="6">
        <f t="shared" si="1"/>
        <v>5820</v>
      </c>
      <c r="F34" s="6"/>
      <c r="G34" s="6">
        <f t="shared" si="9"/>
        <v>0</v>
      </c>
      <c r="H34" s="6">
        <f t="shared" si="10"/>
        <v>203700</v>
      </c>
      <c r="I34" s="6">
        <f>B34*$I$2</f>
        <v>1134900</v>
      </c>
      <c r="J34" s="6"/>
      <c r="K34" s="6"/>
      <c r="L34" s="6"/>
      <c r="M34" s="6">
        <f t="shared" si="2"/>
        <v>1338600</v>
      </c>
      <c r="N34" s="6"/>
      <c r="O34" s="6"/>
      <c r="P34" s="6">
        <v>140669</v>
      </c>
      <c r="Q34" s="6"/>
      <c r="R34" s="6">
        <f t="shared" si="3"/>
        <v>140669</v>
      </c>
      <c r="S34" s="6"/>
      <c r="T34" s="6">
        <v>7959</v>
      </c>
      <c r="U34" s="6">
        <v>0</v>
      </c>
      <c r="V34" s="6"/>
      <c r="W34" s="6"/>
      <c r="X34" s="139">
        <f>M34+E34+U34+R34+V34+N34+W34+F34+'6a. sz. Fizetett'!$T34+'6a. sz. Fizetett'!$S34+G34</f>
        <v>1493048</v>
      </c>
      <c r="Y34" s="325" t="s">
        <v>70</v>
      </c>
      <c r="Z34" s="9">
        <f t="shared" si="5"/>
        <v>1493048</v>
      </c>
      <c r="AA34" s="95">
        <f t="shared" si="6"/>
        <v>1</v>
      </c>
    </row>
    <row r="35" spans="1:27" x14ac:dyDescent="0.3">
      <c r="A35" s="324" t="s">
        <v>71</v>
      </c>
      <c r="B35" s="75">
        <v>213</v>
      </c>
      <c r="C35" s="6">
        <f t="shared" si="0"/>
        <v>2130</v>
      </c>
      <c r="D35" s="6"/>
      <c r="E35" s="6">
        <f t="shared" si="1"/>
        <v>2130</v>
      </c>
      <c r="F35" s="6"/>
      <c r="G35" s="6">
        <f t="shared" si="9"/>
        <v>0</v>
      </c>
      <c r="H35" s="6">
        <f t="shared" si="10"/>
        <v>74550</v>
      </c>
      <c r="I35" s="6"/>
      <c r="J35" s="6"/>
      <c r="K35" s="6"/>
      <c r="L35" s="6"/>
      <c r="M35" s="6">
        <f t="shared" si="2"/>
        <v>74550</v>
      </c>
      <c r="N35" s="6"/>
      <c r="O35" s="6"/>
      <c r="P35" s="6"/>
      <c r="Q35" s="6"/>
      <c r="R35" s="6">
        <f t="shared" si="3"/>
        <v>0</v>
      </c>
      <c r="S35" s="6"/>
      <c r="T35" s="6">
        <v>3660</v>
      </c>
      <c r="U35" s="6">
        <v>72485</v>
      </c>
      <c r="V35" s="6"/>
      <c r="W35" s="6"/>
      <c r="X35" s="139">
        <f>M35+E35+U35+R35+V35+N35+W35+F35+'6a. sz. Fizetett'!$T35+'6a. sz. Fizetett'!$S35+G35</f>
        <v>152825</v>
      </c>
      <c r="Y35" s="325" t="s">
        <v>71</v>
      </c>
      <c r="Z35" s="6">
        <f t="shared" si="5"/>
        <v>152825</v>
      </c>
      <c r="AA35" s="320">
        <f t="shared" si="6"/>
        <v>1</v>
      </c>
    </row>
    <row r="36" spans="1:27" x14ac:dyDescent="0.3">
      <c r="A36" s="324" t="s">
        <v>72</v>
      </c>
      <c r="B36" s="319">
        <v>330</v>
      </c>
      <c r="C36" s="6">
        <v>0</v>
      </c>
      <c r="D36" s="6"/>
      <c r="E36" s="6">
        <f t="shared" si="1"/>
        <v>0</v>
      </c>
      <c r="F36" s="6"/>
      <c r="G36" s="6">
        <f t="shared" si="9"/>
        <v>0</v>
      </c>
      <c r="H36" s="6">
        <v>0</v>
      </c>
      <c r="I36" s="6"/>
      <c r="J36" s="6">
        <v>0</v>
      </c>
      <c r="K36" s="6"/>
      <c r="L36" s="6">
        <v>0</v>
      </c>
      <c r="M36" s="6">
        <f t="shared" si="2"/>
        <v>0</v>
      </c>
      <c r="N36" s="6"/>
      <c r="O36" s="6"/>
      <c r="P36" s="6"/>
      <c r="Q36" s="6"/>
      <c r="R36" s="6">
        <f t="shared" si="3"/>
        <v>0</v>
      </c>
      <c r="S36" s="6"/>
      <c r="T36" s="6">
        <v>7129</v>
      </c>
      <c r="U36" s="6">
        <v>0</v>
      </c>
      <c r="V36" s="6"/>
      <c r="W36" s="6"/>
      <c r="X36" s="139">
        <f>M36+E36+U36+R36+V36+N36+W36+F36+'6a. sz. Fizetett'!$T36+'6a. sz. Fizetett'!$S36+G36</f>
        <v>7129</v>
      </c>
      <c r="Y36" s="325" t="s">
        <v>72</v>
      </c>
      <c r="Z36" s="9">
        <v>7129</v>
      </c>
      <c r="AA36" s="95">
        <f t="shared" si="6"/>
        <v>1</v>
      </c>
    </row>
    <row r="37" spans="1:27" x14ac:dyDescent="0.3">
      <c r="A37" s="324" t="s">
        <v>73</v>
      </c>
      <c r="B37" s="75">
        <v>302</v>
      </c>
      <c r="C37" s="6">
        <f t="shared" si="0"/>
        <v>3020</v>
      </c>
      <c r="D37" s="6"/>
      <c r="E37" s="6">
        <f t="shared" si="1"/>
        <v>3020</v>
      </c>
      <c r="F37" s="6"/>
      <c r="G37" s="6">
        <f t="shared" si="9"/>
        <v>0</v>
      </c>
      <c r="H37" s="6">
        <f t="shared" si="10"/>
        <v>105700</v>
      </c>
      <c r="I37" s="6"/>
      <c r="J37" s="6"/>
      <c r="K37" s="6"/>
      <c r="L37" s="6"/>
      <c r="M37" s="6">
        <f t="shared" si="2"/>
        <v>105700</v>
      </c>
      <c r="N37" s="6"/>
      <c r="O37" s="6"/>
      <c r="P37" s="6"/>
      <c r="Q37" s="6"/>
      <c r="R37" s="6">
        <f t="shared" si="3"/>
        <v>0</v>
      </c>
      <c r="S37" s="6"/>
      <c r="T37" s="6">
        <v>7053</v>
      </c>
      <c r="U37" s="6">
        <v>103696</v>
      </c>
      <c r="V37" s="6"/>
      <c r="W37" s="6"/>
      <c r="X37" s="139">
        <f>M37+E37+U37+R37+V37+N37+W37+F37+'6a. sz. Fizetett'!$T37+'6a. sz. Fizetett'!$S37+G37</f>
        <v>219469</v>
      </c>
      <c r="Y37" s="325" t="s">
        <v>73</v>
      </c>
      <c r="Z37" s="6">
        <v>219469</v>
      </c>
      <c r="AA37" s="320">
        <f t="shared" si="6"/>
        <v>1</v>
      </c>
    </row>
    <row r="38" spans="1:27" x14ac:dyDescent="0.3">
      <c r="A38" s="324" t="s">
        <v>74</v>
      </c>
      <c r="B38" s="319">
        <v>657</v>
      </c>
      <c r="C38" s="6">
        <f t="shared" si="0"/>
        <v>6570</v>
      </c>
      <c r="D38" s="6"/>
      <c r="E38" s="6">
        <f t="shared" si="1"/>
        <v>6570</v>
      </c>
      <c r="F38" s="6"/>
      <c r="G38" s="6">
        <f t="shared" si="9"/>
        <v>0</v>
      </c>
      <c r="H38" s="6">
        <f t="shared" si="10"/>
        <v>229950</v>
      </c>
      <c r="I38" s="6"/>
      <c r="J38" s="6"/>
      <c r="K38" s="6"/>
      <c r="L38" s="6"/>
      <c r="M38" s="6">
        <f t="shared" si="2"/>
        <v>229950</v>
      </c>
      <c r="N38" s="6"/>
      <c r="O38" s="6"/>
      <c r="P38" s="6"/>
      <c r="Q38" s="6"/>
      <c r="R38" s="6">
        <f t="shared" si="3"/>
        <v>0</v>
      </c>
      <c r="S38" s="6">
        <v>17740</v>
      </c>
      <c r="T38" s="6">
        <v>11933</v>
      </c>
      <c r="U38" s="6">
        <v>0</v>
      </c>
      <c r="V38" s="6"/>
      <c r="W38" s="6"/>
      <c r="X38" s="139">
        <f>M38+E38+U38+R38+V38+N38+W38+F38+'6a. sz. Fizetett'!$T38+'6a. sz. Fizetett'!$S38+G38</f>
        <v>266193</v>
      </c>
      <c r="Y38" s="325" t="s">
        <v>74</v>
      </c>
      <c r="Z38" s="9">
        <f t="shared" si="5"/>
        <v>266193</v>
      </c>
      <c r="AA38" s="95">
        <f t="shared" si="6"/>
        <v>1</v>
      </c>
    </row>
    <row r="39" spans="1:27" x14ac:dyDescent="0.3">
      <c r="A39" s="324" t="s">
        <v>75</v>
      </c>
      <c r="B39" s="75">
        <v>434</v>
      </c>
      <c r="C39" s="6">
        <f t="shared" si="0"/>
        <v>4340</v>
      </c>
      <c r="D39" s="6"/>
      <c r="E39" s="6">
        <f t="shared" si="1"/>
        <v>4340</v>
      </c>
      <c r="F39" s="6"/>
      <c r="G39" s="6">
        <f t="shared" si="9"/>
        <v>0</v>
      </c>
      <c r="H39" s="6">
        <f t="shared" si="10"/>
        <v>151900</v>
      </c>
      <c r="I39" s="6"/>
      <c r="J39" s="6"/>
      <c r="K39" s="6"/>
      <c r="L39" s="6"/>
      <c r="M39" s="6">
        <f t="shared" si="2"/>
        <v>151900</v>
      </c>
      <c r="N39" s="6"/>
      <c r="O39" s="6"/>
      <c r="P39" s="6"/>
      <c r="Q39" s="6"/>
      <c r="R39" s="6">
        <f t="shared" si="3"/>
        <v>0</v>
      </c>
      <c r="S39" s="6">
        <v>2428</v>
      </c>
      <c r="T39" s="6"/>
      <c r="U39" s="6">
        <v>128665</v>
      </c>
      <c r="V39" s="6"/>
      <c r="W39" s="6"/>
      <c r="X39" s="139">
        <f>M39+E39+U39+R39+V39+N39+W39+F39+'6a. sz. Fizetett'!$T39+'6a. sz. Fizetett'!$S39+G39</f>
        <v>287333</v>
      </c>
      <c r="Y39" s="325" t="s">
        <v>75</v>
      </c>
      <c r="Z39" s="6">
        <f t="shared" si="5"/>
        <v>287333</v>
      </c>
      <c r="AA39" s="320">
        <f t="shared" si="6"/>
        <v>1</v>
      </c>
    </row>
    <row r="40" spans="1:27" x14ac:dyDescent="0.3">
      <c r="A40" s="324" t="s">
        <v>76</v>
      </c>
      <c r="B40" s="319">
        <v>156</v>
      </c>
      <c r="C40" s="6">
        <f t="shared" si="0"/>
        <v>1560</v>
      </c>
      <c r="D40" s="6">
        <v>1530</v>
      </c>
      <c r="E40" s="6">
        <f t="shared" si="1"/>
        <v>3090</v>
      </c>
      <c r="F40" s="6"/>
      <c r="G40" s="6"/>
      <c r="H40" s="6">
        <f t="shared" si="10"/>
        <v>54600</v>
      </c>
      <c r="I40" s="6"/>
      <c r="J40" s="6"/>
      <c r="K40" s="6"/>
      <c r="L40" s="6">
        <v>48195</v>
      </c>
      <c r="M40" s="6">
        <f t="shared" si="2"/>
        <v>102795</v>
      </c>
      <c r="N40" s="6"/>
      <c r="O40" s="6"/>
      <c r="P40" s="6"/>
      <c r="Q40" s="6"/>
      <c r="R40" s="6">
        <f t="shared" si="3"/>
        <v>0</v>
      </c>
      <c r="S40" s="6"/>
      <c r="T40" s="6">
        <v>3951</v>
      </c>
      <c r="U40" s="6">
        <v>60000</v>
      </c>
      <c r="V40" s="6">
        <v>50000</v>
      </c>
      <c r="W40" s="6"/>
      <c r="X40" s="139">
        <f>M40+E40+U40+R40+V40+N40+W40+F40+'6a. sz. Fizetett'!$T40+'6a. sz. Fizetett'!$S40+G40</f>
        <v>219836</v>
      </c>
      <c r="Y40" s="325" t="s">
        <v>76</v>
      </c>
      <c r="Z40" s="9">
        <f t="shared" si="5"/>
        <v>219836</v>
      </c>
      <c r="AA40" s="95">
        <f t="shared" si="6"/>
        <v>1</v>
      </c>
    </row>
    <row r="41" spans="1:27" x14ac:dyDescent="0.3">
      <c r="A41" s="324" t="s">
        <v>77</v>
      </c>
      <c r="B41" s="75">
        <v>163</v>
      </c>
      <c r="C41" s="6">
        <f t="shared" si="0"/>
        <v>1630</v>
      </c>
      <c r="D41" s="6"/>
      <c r="E41" s="6">
        <f t="shared" si="1"/>
        <v>1630</v>
      </c>
      <c r="F41" s="6"/>
      <c r="G41" s="6">
        <f>B41*$G$2</f>
        <v>0</v>
      </c>
      <c r="H41" s="6">
        <f t="shared" si="10"/>
        <v>57050</v>
      </c>
      <c r="I41" s="6">
        <f>B41*$I$2</f>
        <v>317850</v>
      </c>
      <c r="J41" s="6"/>
      <c r="K41" s="6"/>
      <c r="L41" s="6"/>
      <c r="M41" s="6">
        <f t="shared" si="2"/>
        <v>374900</v>
      </c>
      <c r="N41" s="6"/>
      <c r="O41" s="6"/>
      <c r="P41" s="6"/>
      <c r="Q41" s="6"/>
      <c r="R41" s="6">
        <f t="shared" si="3"/>
        <v>0</v>
      </c>
      <c r="S41" s="6"/>
      <c r="T41" s="6">
        <v>5996</v>
      </c>
      <c r="U41" s="6"/>
      <c r="V41" s="6"/>
      <c r="W41" s="6"/>
      <c r="X41" s="139">
        <f>M41+E41+U41+R41+V41+N41+W41+F41+'6a. sz. Fizetett'!$T41+'6a. sz. Fizetett'!$S41+G41</f>
        <v>382526</v>
      </c>
      <c r="Y41" s="325" t="s">
        <v>77</v>
      </c>
      <c r="Z41" s="6">
        <f t="shared" si="5"/>
        <v>382526</v>
      </c>
      <c r="AA41" s="320">
        <f t="shared" si="6"/>
        <v>1</v>
      </c>
    </row>
    <row r="42" spans="1:27" x14ac:dyDescent="0.3">
      <c r="A42" s="324" t="s">
        <v>78</v>
      </c>
      <c r="B42" s="319">
        <v>773</v>
      </c>
      <c r="C42" s="6">
        <f t="shared" si="0"/>
        <v>7730</v>
      </c>
      <c r="D42" s="6"/>
      <c r="E42" s="6">
        <f t="shared" si="1"/>
        <v>7730</v>
      </c>
      <c r="F42" s="6"/>
      <c r="G42" s="6">
        <f>B42*$G$2</f>
        <v>0</v>
      </c>
      <c r="H42" s="6">
        <f t="shared" si="10"/>
        <v>270550</v>
      </c>
      <c r="I42" s="6">
        <f>B42*$I$2</f>
        <v>1507350</v>
      </c>
      <c r="J42" s="6">
        <v>180000</v>
      </c>
      <c r="K42" s="6"/>
      <c r="L42" s="6">
        <v>180000</v>
      </c>
      <c r="M42" s="6">
        <f t="shared" si="2"/>
        <v>2137900</v>
      </c>
      <c r="N42" s="6"/>
      <c r="O42" s="6"/>
      <c r="P42" s="6"/>
      <c r="Q42" s="6"/>
      <c r="R42" s="6">
        <f t="shared" si="3"/>
        <v>0</v>
      </c>
      <c r="S42" s="6"/>
      <c r="T42" s="6">
        <v>13576</v>
      </c>
      <c r="U42" s="6"/>
      <c r="V42" s="6"/>
      <c r="W42" s="6"/>
      <c r="X42" s="139">
        <f>M42+E42+U42+R42+V42+N42+W42+F42+'6a. sz. Fizetett'!$T42+'6a. sz. Fizetett'!$S42+G42</f>
        <v>2159206</v>
      </c>
      <c r="Y42" s="325" t="s">
        <v>78</v>
      </c>
      <c r="Z42" s="9">
        <f t="shared" si="5"/>
        <v>2159206</v>
      </c>
      <c r="AA42" s="95">
        <f t="shared" si="6"/>
        <v>1</v>
      </c>
    </row>
    <row r="43" spans="1:27" x14ac:dyDescent="0.3">
      <c r="A43" s="324" t="s">
        <v>79</v>
      </c>
      <c r="B43" s="75">
        <v>563</v>
      </c>
      <c r="C43" s="6">
        <f t="shared" si="0"/>
        <v>5630</v>
      </c>
      <c r="D43" s="6"/>
      <c r="E43" s="6">
        <f t="shared" si="1"/>
        <v>5630</v>
      </c>
      <c r="F43" s="6"/>
      <c r="G43" s="6"/>
      <c r="H43" s="6">
        <f t="shared" si="10"/>
        <v>197050</v>
      </c>
      <c r="I43" s="6"/>
      <c r="J43" s="6"/>
      <c r="K43" s="6"/>
      <c r="L43" s="6"/>
      <c r="M43" s="6">
        <f t="shared" si="2"/>
        <v>197050</v>
      </c>
      <c r="N43" s="6"/>
      <c r="O43" s="6"/>
      <c r="P43" s="6"/>
      <c r="Q43" s="6"/>
      <c r="R43" s="6">
        <f t="shared" si="3"/>
        <v>0</v>
      </c>
      <c r="S43" s="6"/>
      <c r="T43" s="6">
        <v>7940</v>
      </c>
      <c r="U43" s="6">
        <v>147392</v>
      </c>
      <c r="V43" s="6"/>
      <c r="W43" s="6"/>
      <c r="X43" s="139">
        <f>M43+E43+U43+R43+V43+N43+W43+F43+'6a. sz. Fizetett'!$T43+'6a. sz. Fizetett'!$S43+G43</f>
        <v>358012</v>
      </c>
      <c r="Y43" s="325" t="s">
        <v>79</v>
      </c>
      <c r="Z43" s="6">
        <f t="shared" si="5"/>
        <v>358012</v>
      </c>
      <c r="AA43" s="320">
        <f t="shared" si="6"/>
        <v>1</v>
      </c>
    </row>
    <row r="44" spans="1:27" x14ac:dyDescent="0.3">
      <c r="A44" s="324" t="s">
        <v>517</v>
      </c>
      <c r="B44" s="75">
        <v>2367</v>
      </c>
      <c r="C44" s="6">
        <f t="shared" si="0"/>
        <v>23670</v>
      </c>
      <c r="D44" s="6"/>
      <c r="E44" s="6">
        <f t="shared" si="1"/>
        <v>23670</v>
      </c>
      <c r="F44" s="6"/>
      <c r="G44" s="6"/>
      <c r="H44" s="6"/>
      <c r="I44" s="6"/>
      <c r="J44" s="6"/>
      <c r="K44" s="6"/>
      <c r="L44" s="6"/>
      <c r="M44" s="6">
        <f t="shared" si="2"/>
        <v>0</v>
      </c>
      <c r="N44" s="6"/>
      <c r="O44" s="6"/>
      <c r="P44" s="6"/>
      <c r="Q44" s="6"/>
      <c r="R44" s="6">
        <f t="shared" si="3"/>
        <v>0</v>
      </c>
      <c r="S44" s="6"/>
      <c r="T44" s="6">
        <v>0</v>
      </c>
      <c r="U44" s="6"/>
      <c r="V44" s="6"/>
      <c r="W44" s="6"/>
      <c r="X44" s="139">
        <f>M44+E44+U44+R44+V44+N44+W44+F44+'6a. sz. Fizetett'!$T44+'6a. sz. Fizetett'!$S44+G44</f>
        <v>23670</v>
      </c>
      <c r="Y44" s="325" t="s">
        <v>517</v>
      </c>
      <c r="Z44" s="9">
        <f t="shared" si="5"/>
        <v>23670</v>
      </c>
      <c r="AA44" s="95">
        <f t="shared" si="6"/>
        <v>1</v>
      </c>
    </row>
    <row r="45" spans="1:27" x14ac:dyDescent="0.3">
      <c r="A45" s="324" t="s">
        <v>518</v>
      </c>
      <c r="B45" s="75">
        <v>2931</v>
      </c>
      <c r="C45" s="6">
        <v>0</v>
      </c>
      <c r="D45" s="6"/>
      <c r="E45" s="6">
        <f t="shared" si="1"/>
        <v>0</v>
      </c>
      <c r="F45" s="6"/>
      <c r="G45" s="6"/>
      <c r="H45" s="6"/>
      <c r="I45" s="6"/>
      <c r="J45" s="6"/>
      <c r="K45" s="6"/>
      <c r="L45" s="6"/>
      <c r="M45" s="6">
        <f t="shared" si="2"/>
        <v>0</v>
      </c>
      <c r="N45" s="6"/>
      <c r="O45" s="6"/>
      <c r="P45" s="6"/>
      <c r="Q45" s="6"/>
      <c r="R45" s="6">
        <f t="shared" si="3"/>
        <v>0</v>
      </c>
      <c r="S45" s="6"/>
      <c r="T45" s="6">
        <v>0</v>
      </c>
      <c r="U45" s="6"/>
      <c r="V45" s="6"/>
      <c r="W45" s="6"/>
      <c r="X45" s="139">
        <f>M45+E45+U45+R45+V45+N45+W45+F45+'6a. sz. Fizetett'!$T45+'6a. sz. Fizetett'!$S45+G45</f>
        <v>0</v>
      </c>
      <c r="Y45" s="325" t="s">
        <v>518</v>
      </c>
      <c r="Z45" s="6">
        <v>0</v>
      </c>
      <c r="AA45" s="320"/>
    </row>
    <row r="46" spans="1:27" x14ac:dyDescent="0.3">
      <c r="A46" s="326"/>
      <c r="B46" s="327">
        <f t="shared" ref="B46:S46" si="11">SUBTOTAL(109,B6:B45)</f>
        <v>41374</v>
      </c>
      <c r="C46" s="327">
        <f t="shared" si="11"/>
        <v>341940</v>
      </c>
      <c r="D46" s="327">
        <f t="shared" si="11"/>
        <v>8980</v>
      </c>
      <c r="E46" s="327">
        <f t="shared" si="11"/>
        <v>350920</v>
      </c>
      <c r="F46" s="327">
        <f t="shared" si="11"/>
        <v>42465</v>
      </c>
      <c r="G46" s="327">
        <f t="shared" si="11"/>
        <v>0</v>
      </c>
      <c r="H46" s="327">
        <f t="shared" si="11"/>
        <v>10604337</v>
      </c>
      <c r="I46" s="327">
        <f t="shared" si="11"/>
        <v>32430450</v>
      </c>
      <c r="J46" s="327">
        <f t="shared" si="11"/>
        <v>54207600</v>
      </c>
      <c r="K46" s="327">
        <f t="shared" si="11"/>
        <v>519960000</v>
      </c>
      <c r="L46" s="327">
        <f t="shared" si="11"/>
        <v>1983870</v>
      </c>
      <c r="M46" s="327">
        <f t="shared" si="11"/>
        <v>619186257</v>
      </c>
      <c r="N46" s="327">
        <f t="shared" si="11"/>
        <v>0</v>
      </c>
      <c r="O46" s="327">
        <f t="shared" si="11"/>
        <v>7407446</v>
      </c>
      <c r="P46" s="327">
        <f t="shared" si="11"/>
        <v>43151100</v>
      </c>
      <c r="Q46" s="327">
        <f t="shared" si="11"/>
        <v>528651795</v>
      </c>
      <c r="R46" s="327">
        <f t="shared" si="11"/>
        <v>579210341</v>
      </c>
      <c r="S46" s="327">
        <f t="shared" si="11"/>
        <v>20168</v>
      </c>
      <c r="T46" s="327">
        <f>SUM('6a. sz. Fizetett'!$T$6:$T$45)</f>
        <v>330280</v>
      </c>
      <c r="U46" s="327">
        <f>SUBTOTAL(109,U6:U45)</f>
        <v>12341023</v>
      </c>
      <c r="V46" s="327">
        <f>SUBTOTAL(109,V6:V45)</f>
        <v>50000</v>
      </c>
      <c r="W46" s="327">
        <f>SUBTOTAL(109,W6:W45)</f>
        <v>255992</v>
      </c>
      <c r="X46" s="327">
        <f>SUBTOTAL(109,X6:X45)</f>
        <v>1211787446</v>
      </c>
      <c r="Y46" s="327"/>
      <c r="Z46" s="327">
        <f t="shared" ref="Z46" si="12">SUBTOTAL(109,Z6:Z45)</f>
        <v>1211787446</v>
      </c>
      <c r="AA46" s="122">
        <f t="shared" si="6"/>
        <v>1</v>
      </c>
    </row>
    <row r="48" spans="1:27" x14ac:dyDescent="0.3">
      <c r="D48" s="1"/>
      <c r="H48" s="1"/>
      <c r="I48" s="1"/>
      <c r="J48" s="1"/>
      <c r="K48" s="1"/>
      <c r="M48" s="1"/>
      <c r="Q48" s="1"/>
      <c r="X48" s="1"/>
      <c r="Z48" s="1"/>
    </row>
    <row r="49" spans="2:27" x14ac:dyDescent="0.3">
      <c r="B49" s="1"/>
      <c r="H49" s="1"/>
      <c r="I49" s="1"/>
      <c r="J49" s="1"/>
      <c r="R49" s="1"/>
      <c r="Z49" s="1"/>
      <c r="AA49" s="1"/>
    </row>
    <row r="50" spans="2:27" x14ac:dyDescent="0.3">
      <c r="I50" s="1"/>
      <c r="J50" s="1"/>
      <c r="K50" s="1"/>
      <c r="Z50" s="1"/>
    </row>
    <row r="51" spans="2:27" x14ac:dyDescent="0.3">
      <c r="H51" s="1"/>
      <c r="I51" s="1"/>
      <c r="K51" s="1"/>
    </row>
  </sheetData>
  <mergeCells count="4">
    <mergeCell ref="A3:X3"/>
    <mergeCell ref="A4:B4"/>
    <mergeCell ref="C4:E4"/>
    <mergeCell ref="A5:B5"/>
  </mergeCells>
  <pageMargins left="0.25" right="0.25" top="0.75" bottom="0.75" header="0.3" footer="0.3"/>
  <pageSetup paperSize="8" scale="68" orientation="landscape" r:id="rId1"/>
  <headerFooter>
    <oddHeader xml:space="preserve">&amp;C.../2025 () sz. határozat
a Marcali Kistérségi Többcélú Társulás 2024. évi költségvetésének teljesítéséről
</oddHeader>
  </headerFooter>
  <rowBreaks count="1" manualBreakCount="1">
    <brk id="25" max="16383" man="1"/>
  </rowBreak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2:Y51"/>
  <sheetViews>
    <sheetView topLeftCell="I1" zoomScaleNormal="100" zoomScalePageLayoutView="90" workbookViewId="0">
      <selection activeCell="Z34" sqref="Z34"/>
    </sheetView>
  </sheetViews>
  <sheetFormatPr defaultColWidth="8.88671875" defaultRowHeight="14.4" x14ac:dyDescent="0.3"/>
  <cols>
    <col min="8" max="8" width="10.33203125" customWidth="1"/>
    <col min="9" max="9" width="12.109375" customWidth="1"/>
    <col min="10" max="10" width="10.88671875" customWidth="1"/>
    <col min="11" max="11" width="11.6640625" customWidth="1"/>
    <col min="13" max="13" width="11.33203125" customWidth="1"/>
    <col min="15" max="15" width="10.6640625" customWidth="1"/>
    <col min="16" max="16" width="11.44140625" customWidth="1"/>
    <col min="17" max="17" width="13" customWidth="1"/>
    <col min="18" max="18" width="14" customWidth="1"/>
    <col min="21" max="21" width="11.6640625" customWidth="1"/>
    <col min="24" max="24" width="13.44140625" customWidth="1"/>
    <col min="25" max="25" width="17.6640625" customWidth="1"/>
  </cols>
  <sheetData>
    <row r="2" spans="1:25" ht="15" thickBot="1" x14ac:dyDescent="0.35">
      <c r="A2" s="4" t="s">
        <v>619</v>
      </c>
      <c r="H2">
        <v>350</v>
      </c>
      <c r="I2">
        <v>1950</v>
      </c>
      <c r="J2">
        <f>SUM(H2:I2)</f>
        <v>2300</v>
      </c>
      <c r="K2" t="e">
        <f>J2-#REF!</f>
        <v>#REF!</v>
      </c>
      <c r="U2">
        <v>200</v>
      </c>
      <c r="X2" t="s">
        <v>19</v>
      </c>
    </row>
    <row r="3" spans="1:25" x14ac:dyDescent="0.3">
      <c r="A3" s="354" t="s">
        <v>583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21"/>
    </row>
    <row r="4" spans="1:25" ht="92.4" x14ac:dyDescent="0.3">
      <c r="A4" s="355"/>
      <c r="B4" s="355"/>
      <c r="C4" s="356"/>
      <c r="D4" s="356"/>
      <c r="E4" s="356"/>
      <c r="F4" s="306" t="s">
        <v>605</v>
      </c>
      <c r="G4" s="306" t="s">
        <v>569</v>
      </c>
      <c r="H4" s="306" t="s">
        <v>497</v>
      </c>
      <c r="I4" s="306" t="s">
        <v>98</v>
      </c>
      <c r="J4" s="306" t="s">
        <v>162</v>
      </c>
      <c r="K4" s="306" t="s">
        <v>604</v>
      </c>
      <c r="L4" s="306" t="s">
        <v>603</v>
      </c>
      <c r="M4" s="306" t="s">
        <v>124</v>
      </c>
      <c r="N4" s="306" t="s">
        <v>602</v>
      </c>
      <c r="O4" s="306" t="s">
        <v>601</v>
      </c>
      <c r="P4" s="306" t="s">
        <v>160</v>
      </c>
      <c r="Q4" s="306" t="s">
        <v>600</v>
      </c>
      <c r="R4" s="306" t="s">
        <v>163</v>
      </c>
      <c r="S4" s="306" t="s">
        <v>599</v>
      </c>
      <c r="T4" s="306" t="s">
        <v>553</v>
      </c>
      <c r="U4" s="306" t="s">
        <v>159</v>
      </c>
      <c r="V4" s="306" t="s">
        <v>598</v>
      </c>
      <c r="W4" s="306" t="s">
        <v>597</v>
      </c>
      <c r="X4" s="306" t="s">
        <v>0</v>
      </c>
      <c r="Y4" s="323"/>
    </row>
    <row r="5" spans="1:25" ht="26.4" x14ac:dyDescent="0.3">
      <c r="A5" s="355" t="s">
        <v>99</v>
      </c>
      <c r="B5" s="355"/>
      <c r="C5" s="285">
        <v>10</v>
      </c>
      <c r="D5" s="306" t="s">
        <v>596</v>
      </c>
      <c r="E5" s="285" t="s">
        <v>0</v>
      </c>
      <c r="F5" s="285"/>
      <c r="G5" s="285">
        <v>2024</v>
      </c>
      <c r="H5" s="285">
        <v>2024</v>
      </c>
      <c r="I5" s="285">
        <v>2024</v>
      </c>
      <c r="J5" s="285">
        <v>2024</v>
      </c>
      <c r="K5" s="285">
        <v>2024</v>
      </c>
      <c r="L5" s="285"/>
      <c r="M5" s="285" t="s">
        <v>0</v>
      </c>
      <c r="N5" s="285"/>
      <c r="O5" s="285"/>
      <c r="P5" s="285">
        <v>2024</v>
      </c>
      <c r="Q5" s="285">
        <v>2024</v>
      </c>
      <c r="R5" s="285">
        <v>2024</v>
      </c>
      <c r="S5" s="285"/>
      <c r="T5" s="285">
        <v>2024</v>
      </c>
      <c r="U5" s="285">
        <v>2024</v>
      </c>
      <c r="V5" s="285"/>
      <c r="W5" s="285">
        <v>2024</v>
      </c>
      <c r="X5" s="285"/>
      <c r="Y5" s="323"/>
    </row>
    <row r="6" spans="1:25" x14ac:dyDescent="0.3">
      <c r="A6" s="325" t="s">
        <v>42</v>
      </c>
      <c r="B6" s="9">
        <v>1302</v>
      </c>
      <c r="C6" s="6">
        <v>0</v>
      </c>
      <c r="D6" s="6"/>
      <c r="E6" s="6">
        <f t="shared" ref="E6:E45" si="0">C6+D6</f>
        <v>0</v>
      </c>
      <c r="F6" s="6"/>
      <c r="G6" s="6"/>
      <c r="H6" s="6">
        <v>0</v>
      </c>
      <c r="I6" s="6"/>
      <c r="J6" s="6"/>
      <c r="K6" s="6"/>
      <c r="L6" s="6"/>
      <c r="M6" s="6">
        <f t="shared" ref="M6:M45" si="1">H6+I6+K6+L6+J6</f>
        <v>0</v>
      </c>
      <c r="N6" s="6"/>
      <c r="O6" s="6"/>
      <c r="P6" s="6"/>
      <c r="Q6" s="6"/>
      <c r="R6" s="6">
        <f t="shared" ref="R6:R45" si="2">SUM(O6:Q6)</f>
        <v>0</v>
      </c>
      <c r="S6" s="6"/>
      <c r="T6" s="6">
        <v>0</v>
      </c>
      <c r="U6" s="6">
        <v>0</v>
      </c>
      <c r="V6" s="6"/>
      <c r="W6" s="6"/>
      <c r="X6" s="139">
        <f>M6+E6+U6+R6+V6+N6+W6+F6+'6a. sz. hátralék'!$T6+'6a. sz. hátralék'!$S6+G6</f>
        <v>0</v>
      </c>
      <c r="Y6" s="325" t="s">
        <v>42</v>
      </c>
    </row>
    <row r="7" spans="1:25" x14ac:dyDescent="0.3">
      <c r="A7" s="325" t="s">
        <v>43</v>
      </c>
      <c r="B7" s="6">
        <v>1827</v>
      </c>
      <c r="C7" s="6">
        <v>0</v>
      </c>
      <c r="D7" s="6"/>
      <c r="E7" s="6">
        <f t="shared" si="0"/>
        <v>0</v>
      </c>
      <c r="F7" s="6"/>
      <c r="G7" s="6">
        <f>B7*$G$2</f>
        <v>0</v>
      </c>
      <c r="H7" s="6">
        <v>0</v>
      </c>
      <c r="I7" s="6"/>
      <c r="J7" s="6"/>
      <c r="K7" s="6"/>
      <c r="L7" s="6"/>
      <c r="M7" s="6">
        <f t="shared" si="1"/>
        <v>0</v>
      </c>
      <c r="N7" s="6"/>
      <c r="O7" s="6"/>
      <c r="P7" s="6">
        <v>0</v>
      </c>
      <c r="Q7" s="6"/>
      <c r="R7" s="6">
        <f t="shared" si="2"/>
        <v>0</v>
      </c>
      <c r="S7" s="6"/>
      <c r="T7" s="6">
        <v>0</v>
      </c>
      <c r="U7" s="6">
        <v>0</v>
      </c>
      <c r="V7" s="6"/>
      <c r="W7" s="6"/>
      <c r="X7" s="139">
        <f>M7+E7+U7+R7+V7+N7+W7+F7+'6a. sz. hátralék'!$T7+'6a. sz. hátralék'!$S7+G7</f>
        <v>0</v>
      </c>
      <c r="Y7" s="325" t="s">
        <v>43</v>
      </c>
    </row>
    <row r="8" spans="1:25" x14ac:dyDescent="0.3">
      <c r="A8" s="325" t="s">
        <v>44</v>
      </c>
      <c r="B8" s="9">
        <v>892</v>
      </c>
      <c r="C8" s="6">
        <v>0</v>
      </c>
      <c r="D8" s="6"/>
      <c r="E8" s="6">
        <f t="shared" si="0"/>
        <v>0</v>
      </c>
      <c r="F8" s="6"/>
      <c r="G8" s="6">
        <f>B8*$G$2</f>
        <v>0</v>
      </c>
      <c r="H8" s="6">
        <v>0</v>
      </c>
      <c r="I8" s="6"/>
      <c r="J8" s="6"/>
      <c r="K8" s="6"/>
      <c r="L8" s="6"/>
      <c r="M8" s="6">
        <f t="shared" si="1"/>
        <v>0</v>
      </c>
      <c r="N8" s="6"/>
      <c r="O8" s="6"/>
      <c r="P8" s="6">
        <v>0</v>
      </c>
      <c r="Q8" s="6"/>
      <c r="R8" s="6">
        <f t="shared" si="2"/>
        <v>0</v>
      </c>
      <c r="S8" s="6"/>
      <c r="T8" s="6">
        <v>0</v>
      </c>
      <c r="U8" s="6">
        <v>0</v>
      </c>
      <c r="V8" s="6"/>
      <c r="W8" s="6"/>
      <c r="X8" s="139">
        <f>M8+E8+U8+R8+V8+N8+W8+F8+'6a. sz. hátralék'!$T8+'6a. sz. hátralék'!$S8+G8</f>
        <v>0</v>
      </c>
      <c r="Y8" s="325" t="s">
        <v>44</v>
      </c>
    </row>
    <row r="9" spans="1:25" x14ac:dyDescent="0.3">
      <c r="A9" s="325" t="s">
        <v>45</v>
      </c>
      <c r="B9" s="6">
        <v>1655</v>
      </c>
      <c r="C9" s="6">
        <v>0</v>
      </c>
      <c r="D9" s="6"/>
      <c r="E9" s="6">
        <f t="shared" si="0"/>
        <v>0</v>
      </c>
      <c r="F9" s="6"/>
      <c r="G9" s="6"/>
      <c r="H9" s="6">
        <v>0</v>
      </c>
      <c r="I9" s="6"/>
      <c r="J9" s="6"/>
      <c r="K9" s="6"/>
      <c r="L9" s="6"/>
      <c r="M9" s="6">
        <f t="shared" si="1"/>
        <v>0</v>
      </c>
      <c r="N9" s="6"/>
      <c r="O9" s="6"/>
      <c r="P9" s="6"/>
      <c r="Q9" s="6"/>
      <c r="R9" s="6">
        <f t="shared" si="2"/>
        <v>0</v>
      </c>
      <c r="S9" s="6"/>
      <c r="T9" s="6">
        <v>0</v>
      </c>
      <c r="U9" s="6">
        <v>0</v>
      </c>
      <c r="V9" s="6"/>
      <c r="W9" s="6"/>
      <c r="X9" s="139">
        <f>M9+E9+U9+R9+V9+N9+W9+F9+'6a. sz. hátralék'!$T9+'6a. sz. hátralék'!$S9+G9</f>
        <v>0</v>
      </c>
      <c r="Y9" s="325" t="s">
        <v>45</v>
      </c>
    </row>
    <row r="10" spans="1:25" x14ac:dyDescent="0.3">
      <c r="A10" s="325" t="s">
        <v>46</v>
      </c>
      <c r="B10" s="9">
        <v>484</v>
      </c>
      <c r="C10" s="6">
        <v>0</v>
      </c>
      <c r="D10" s="6"/>
      <c r="E10" s="6">
        <f t="shared" si="0"/>
        <v>0</v>
      </c>
      <c r="F10" s="6"/>
      <c r="G10" s="6">
        <f t="shared" ref="G10:G15" si="3">B10*$G$2</f>
        <v>0</v>
      </c>
      <c r="H10" s="6">
        <v>0</v>
      </c>
      <c r="I10" s="6"/>
      <c r="J10" s="6"/>
      <c r="K10" s="6"/>
      <c r="L10" s="6"/>
      <c r="M10" s="6">
        <f t="shared" si="1"/>
        <v>0</v>
      </c>
      <c r="N10" s="6"/>
      <c r="O10" s="6"/>
      <c r="P10" s="6"/>
      <c r="Q10" s="6"/>
      <c r="R10" s="6">
        <f t="shared" si="2"/>
        <v>0</v>
      </c>
      <c r="S10" s="6"/>
      <c r="T10" s="6">
        <v>0</v>
      </c>
      <c r="U10" s="6">
        <v>0</v>
      </c>
      <c r="V10" s="6"/>
      <c r="W10" s="6"/>
      <c r="X10" s="139">
        <f>M10+E10+U10+R10+V10+N10+W10+F10+'6a. sz. hátralék'!$T10+'6a. sz. hátralék'!$S10+G10</f>
        <v>0</v>
      </c>
      <c r="Y10" s="325" t="s">
        <v>46</v>
      </c>
    </row>
    <row r="11" spans="1:25" x14ac:dyDescent="0.3">
      <c r="A11" s="325" t="s">
        <v>47</v>
      </c>
      <c r="B11" s="6">
        <v>2272</v>
      </c>
      <c r="C11" s="6">
        <v>0</v>
      </c>
      <c r="D11" s="6"/>
      <c r="E11" s="6">
        <f t="shared" si="0"/>
        <v>0</v>
      </c>
      <c r="F11" s="6"/>
      <c r="G11" s="6">
        <f t="shared" si="3"/>
        <v>0</v>
      </c>
      <c r="H11" s="6">
        <v>0</v>
      </c>
      <c r="I11" s="6"/>
      <c r="J11" s="6"/>
      <c r="K11" s="6"/>
      <c r="L11" s="6"/>
      <c r="M11" s="6">
        <f t="shared" si="1"/>
        <v>0</v>
      </c>
      <c r="N11" s="6"/>
      <c r="O11" s="6"/>
      <c r="P11" s="6"/>
      <c r="Q11" s="6"/>
      <c r="R11" s="6">
        <f t="shared" si="2"/>
        <v>0</v>
      </c>
      <c r="S11" s="6"/>
      <c r="T11" s="6">
        <v>0</v>
      </c>
      <c r="U11" s="6">
        <v>0</v>
      </c>
      <c r="V11" s="6"/>
      <c r="W11" s="6"/>
      <c r="X11" s="139">
        <f>M11+E11+U11+R11+V11+N11+W11+F11+'6a. sz. hátralék'!$T11+'6a. sz. hátralék'!$S11+G11</f>
        <v>0</v>
      </c>
      <c r="Y11" s="325" t="s">
        <v>47</v>
      </c>
    </row>
    <row r="12" spans="1:25" x14ac:dyDescent="0.3">
      <c r="A12" s="325" t="s">
        <v>48</v>
      </c>
      <c r="B12" s="9">
        <v>360</v>
      </c>
      <c r="C12" s="6">
        <v>0</v>
      </c>
      <c r="D12" s="6"/>
      <c r="E12" s="6">
        <f t="shared" si="0"/>
        <v>0</v>
      </c>
      <c r="F12" s="6"/>
      <c r="G12" s="6">
        <f t="shared" si="3"/>
        <v>0</v>
      </c>
      <c r="H12" s="6">
        <v>0</v>
      </c>
      <c r="I12" s="6">
        <v>0</v>
      </c>
      <c r="J12" s="6"/>
      <c r="K12" s="6"/>
      <c r="L12" s="6"/>
      <c r="M12" s="6">
        <f t="shared" si="1"/>
        <v>0</v>
      </c>
      <c r="N12" s="6"/>
      <c r="O12" s="6"/>
      <c r="P12" s="6"/>
      <c r="Q12" s="6"/>
      <c r="R12" s="6">
        <f t="shared" si="2"/>
        <v>0</v>
      </c>
      <c r="S12" s="6"/>
      <c r="T12" s="6">
        <v>0</v>
      </c>
      <c r="U12" s="6">
        <v>0</v>
      </c>
      <c r="V12" s="6"/>
      <c r="W12" s="6"/>
      <c r="X12" s="139">
        <f>M12+E12+U12+R12+V12+N12+W12+F12+'6a. sz. hátralék'!$T12+'6a. sz. hátralék'!$S12+G12</f>
        <v>0</v>
      </c>
      <c r="Y12" s="325" t="s">
        <v>48</v>
      </c>
    </row>
    <row r="13" spans="1:25" x14ac:dyDescent="0.3">
      <c r="A13" s="325" t="s">
        <v>49</v>
      </c>
      <c r="B13" s="6">
        <v>307</v>
      </c>
      <c r="C13" s="6">
        <v>0</v>
      </c>
      <c r="D13" s="6"/>
      <c r="E13" s="6">
        <f t="shared" si="0"/>
        <v>0</v>
      </c>
      <c r="F13" s="6"/>
      <c r="G13" s="6">
        <f t="shared" si="3"/>
        <v>0</v>
      </c>
      <c r="H13" s="6">
        <v>0</v>
      </c>
      <c r="I13" s="6"/>
      <c r="J13" s="6"/>
      <c r="K13" s="6"/>
      <c r="L13" s="6"/>
      <c r="M13" s="6">
        <f t="shared" si="1"/>
        <v>0</v>
      </c>
      <c r="N13" s="6"/>
      <c r="O13" s="6"/>
      <c r="P13" s="6"/>
      <c r="Q13" s="6"/>
      <c r="R13" s="6">
        <f t="shared" si="2"/>
        <v>0</v>
      </c>
      <c r="S13" s="6"/>
      <c r="T13" s="6">
        <v>0</v>
      </c>
      <c r="U13" s="6">
        <v>0</v>
      </c>
      <c r="V13" s="6"/>
      <c r="W13" s="6"/>
      <c r="X13" s="139">
        <f>M13+E13+U13+R13+V13+N13+W13+F13+'6a. sz. hátralék'!$T13+'6a. sz. hátralék'!$S13+G13</f>
        <v>0</v>
      </c>
      <c r="Y13" s="325" t="s">
        <v>49</v>
      </c>
    </row>
    <row r="14" spans="1:25" x14ac:dyDescent="0.3">
      <c r="A14" s="325" t="s">
        <v>50</v>
      </c>
      <c r="B14" s="9">
        <v>97</v>
      </c>
      <c r="C14" s="6">
        <v>0</v>
      </c>
      <c r="D14" s="6"/>
      <c r="E14" s="6">
        <f t="shared" si="0"/>
        <v>0</v>
      </c>
      <c r="F14" s="6"/>
      <c r="G14" s="6">
        <f t="shared" si="3"/>
        <v>0</v>
      </c>
      <c r="H14" s="6">
        <v>0</v>
      </c>
      <c r="I14" s="6"/>
      <c r="J14" s="6">
        <v>0</v>
      </c>
      <c r="K14" s="6"/>
      <c r="L14" s="6"/>
      <c r="M14" s="6">
        <f t="shared" si="1"/>
        <v>0</v>
      </c>
      <c r="N14" s="6"/>
      <c r="O14" s="6"/>
      <c r="P14" s="6"/>
      <c r="Q14" s="6"/>
      <c r="R14" s="6">
        <f t="shared" si="2"/>
        <v>0</v>
      </c>
      <c r="S14" s="6"/>
      <c r="T14" s="6">
        <v>0</v>
      </c>
      <c r="U14" s="6">
        <v>0</v>
      </c>
      <c r="V14" s="6"/>
      <c r="W14" s="6"/>
      <c r="X14" s="139">
        <f>M14+E14+U14+R14+V14+N14+W14+F14+'6a. sz. hátralék'!$T14+'6a. sz. hátralék'!$S14+G14</f>
        <v>0</v>
      </c>
      <c r="Y14" s="325" t="s">
        <v>50</v>
      </c>
    </row>
    <row r="15" spans="1:25" x14ac:dyDescent="0.3">
      <c r="A15" s="325" t="s">
        <v>51</v>
      </c>
      <c r="B15" s="6">
        <v>321</v>
      </c>
      <c r="C15" s="6">
        <v>3210</v>
      </c>
      <c r="D15" s="6"/>
      <c r="E15" s="6">
        <f t="shared" si="0"/>
        <v>3210</v>
      </c>
      <c r="F15" s="6"/>
      <c r="G15" s="6">
        <f t="shared" si="3"/>
        <v>0</v>
      </c>
      <c r="H15" s="6">
        <v>112350</v>
      </c>
      <c r="I15" s="6"/>
      <c r="J15" s="6"/>
      <c r="K15" s="6"/>
      <c r="L15" s="6"/>
      <c r="M15" s="6">
        <f t="shared" si="1"/>
        <v>112350</v>
      </c>
      <c r="N15" s="6"/>
      <c r="O15" s="6"/>
      <c r="P15" s="6"/>
      <c r="Q15" s="6"/>
      <c r="R15" s="6">
        <f t="shared" si="2"/>
        <v>0</v>
      </c>
      <c r="S15" s="6"/>
      <c r="T15" s="6">
        <v>0</v>
      </c>
      <c r="U15" s="6">
        <v>0</v>
      </c>
      <c r="V15" s="6"/>
      <c r="W15" s="6"/>
      <c r="X15" s="139">
        <f>M15+E15+U15+R15+V15+N15+W15+F15+'6a. sz. hátralék'!$T15+'6a. sz. hátralék'!$S15+G15</f>
        <v>115560</v>
      </c>
      <c r="Y15" s="325" t="s">
        <v>51</v>
      </c>
    </row>
    <row r="16" spans="1:25" x14ac:dyDescent="0.3">
      <c r="A16" s="325" t="s">
        <v>52</v>
      </c>
      <c r="B16" s="9">
        <v>278</v>
      </c>
      <c r="C16" s="6">
        <v>0</v>
      </c>
      <c r="D16" s="6"/>
      <c r="E16" s="6">
        <f t="shared" si="0"/>
        <v>0</v>
      </c>
      <c r="F16" s="6"/>
      <c r="G16" s="6"/>
      <c r="H16" s="6">
        <v>0</v>
      </c>
      <c r="I16" s="6"/>
      <c r="J16" s="6"/>
      <c r="K16" s="6"/>
      <c r="L16" s="6"/>
      <c r="M16" s="6">
        <f t="shared" si="1"/>
        <v>0</v>
      </c>
      <c r="N16" s="6"/>
      <c r="O16" s="6"/>
      <c r="P16" s="6"/>
      <c r="Q16" s="6"/>
      <c r="R16" s="6">
        <f t="shared" si="2"/>
        <v>0</v>
      </c>
      <c r="S16" s="6"/>
      <c r="T16" s="6">
        <v>0</v>
      </c>
      <c r="U16" s="6">
        <v>0</v>
      </c>
      <c r="V16" s="6"/>
      <c r="W16" s="6"/>
      <c r="X16" s="139">
        <f>M16+E16+U16+R16+V16+N16+W16+F16+'6a. sz. hátralék'!$T16+'6a. sz. hátralék'!$S16+G16</f>
        <v>0</v>
      </c>
      <c r="Y16" s="325" t="s">
        <v>52</v>
      </c>
    </row>
    <row r="17" spans="1:25" x14ac:dyDescent="0.3">
      <c r="A17" s="325" t="s">
        <v>53</v>
      </c>
      <c r="B17" s="6">
        <v>68</v>
      </c>
      <c r="C17" s="6">
        <v>0</v>
      </c>
      <c r="D17" s="6"/>
      <c r="E17" s="6">
        <f t="shared" si="0"/>
        <v>0</v>
      </c>
      <c r="F17" s="6"/>
      <c r="G17" s="6">
        <f t="shared" ref="G17:G39" si="4">B17*$G$2</f>
        <v>0</v>
      </c>
      <c r="H17" s="6">
        <v>0</v>
      </c>
      <c r="I17" s="6"/>
      <c r="J17" s="6">
        <v>0</v>
      </c>
      <c r="K17" s="6"/>
      <c r="L17" s="6">
        <v>180000</v>
      </c>
      <c r="M17" s="6">
        <f>H17+I17+K17+L17+J17</f>
        <v>180000</v>
      </c>
      <c r="N17" s="6"/>
      <c r="O17" s="6"/>
      <c r="P17" s="6"/>
      <c r="Q17" s="6"/>
      <c r="R17" s="6">
        <f t="shared" si="2"/>
        <v>0</v>
      </c>
      <c r="S17" s="6"/>
      <c r="T17" s="6">
        <v>0</v>
      </c>
      <c r="U17" s="6">
        <v>0</v>
      </c>
      <c r="V17" s="6"/>
      <c r="W17" s="6"/>
      <c r="X17" s="139">
        <f>M17+E17+U17+R17+V17+N17+W17+F17+'6a. sz. hátralék'!$T17+'6a. sz. hátralék'!$S17+G17</f>
        <v>180000</v>
      </c>
      <c r="Y17" s="325" t="s">
        <v>53</v>
      </c>
    </row>
    <row r="18" spans="1:25" x14ac:dyDescent="0.3">
      <c r="A18" s="325" t="s">
        <v>54</v>
      </c>
      <c r="B18" s="9">
        <v>348</v>
      </c>
      <c r="C18" s="6">
        <v>3480</v>
      </c>
      <c r="D18" s="6"/>
      <c r="E18" s="6">
        <f t="shared" si="0"/>
        <v>3480</v>
      </c>
      <c r="F18" s="6">
        <v>0</v>
      </c>
      <c r="G18" s="6">
        <v>593732</v>
      </c>
      <c r="H18" s="6">
        <v>121800</v>
      </c>
      <c r="I18" s="6"/>
      <c r="J18" s="6"/>
      <c r="K18" s="6"/>
      <c r="L18" s="6">
        <v>113715</v>
      </c>
      <c r="M18" s="6">
        <f>H18+I18+K18+L18+J18</f>
        <v>235515</v>
      </c>
      <c r="N18" s="6"/>
      <c r="O18" s="6"/>
      <c r="P18" s="6"/>
      <c r="Q18" s="6"/>
      <c r="R18" s="6">
        <f t="shared" si="2"/>
        <v>0</v>
      </c>
      <c r="S18" s="6"/>
      <c r="T18" s="6">
        <v>0</v>
      </c>
      <c r="U18" s="6"/>
      <c r="V18" s="6"/>
      <c r="W18" s="6"/>
      <c r="X18" s="139">
        <f>M18+E18+U18+R18+V18+N18+W18+F18+'6a. sz. hátralék'!$T18+'6a. sz. hátralék'!$S18+G18</f>
        <v>832727</v>
      </c>
      <c r="Y18" s="325" t="s">
        <v>54</v>
      </c>
    </row>
    <row r="19" spans="1:25" x14ac:dyDescent="0.3">
      <c r="A19" s="325" t="s">
        <v>55</v>
      </c>
      <c r="B19" s="6">
        <v>2296</v>
      </c>
      <c r="C19" s="6">
        <v>0</v>
      </c>
      <c r="D19" s="6"/>
      <c r="E19" s="6">
        <f t="shared" si="0"/>
        <v>0</v>
      </c>
      <c r="F19" s="6"/>
      <c r="G19" s="6">
        <f t="shared" si="4"/>
        <v>0</v>
      </c>
      <c r="H19" s="6">
        <v>0</v>
      </c>
      <c r="I19" s="6"/>
      <c r="J19" s="6"/>
      <c r="K19" s="6"/>
      <c r="L19" s="6"/>
      <c r="M19" s="6">
        <f t="shared" si="1"/>
        <v>0</v>
      </c>
      <c r="N19" s="6"/>
      <c r="O19" s="6"/>
      <c r="P19" s="6"/>
      <c r="Q19" s="6"/>
      <c r="R19" s="6">
        <f t="shared" si="2"/>
        <v>0</v>
      </c>
      <c r="S19" s="6"/>
      <c r="T19" s="6">
        <v>0</v>
      </c>
      <c r="U19" s="6">
        <v>0</v>
      </c>
      <c r="V19" s="6"/>
      <c r="W19" s="6"/>
      <c r="X19" s="139">
        <f>M19+E19+U19+R19+V19+N19+W19+F19+'6a. sz. hátralék'!$T19+'6a. sz. hátralék'!$S19+G19</f>
        <v>0</v>
      </c>
      <c r="Y19" s="325" t="s">
        <v>55</v>
      </c>
    </row>
    <row r="20" spans="1:25" x14ac:dyDescent="0.3">
      <c r="A20" s="325" t="s">
        <v>56</v>
      </c>
      <c r="B20" s="9">
        <v>49</v>
      </c>
      <c r="C20" s="6">
        <v>0</v>
      </c>
      <c r="D20" s="6"/>
      <c r="E20" s="6">
        <f t="shared" si="0"/>
        <v>0</v>
      </c>
      <c r="F20" s="6"/>
      <c r="G20" s="6">
        <f t="shared" si="4"/>
        <v>0</v>
      </c>
      <c r="H20" s="6">
        <v>0</v>
      </c>
      <c r="I20" s="6"/>
      <c r="J20" s="6"/>
      <c r="K20" s="6"/>
      <c r="L20" s="6"/>
      <c r="M20" s="6">
        <f t="shared" si="1"/>
        <v>0</v>
      </c>
      <c r="N20" s="6"/>
      <c r="O20" s="6"/>
      <c r="P20" s="6"/>
      <c r="Q20" s="6"/>
      <c r="R20" s="6">
        <f t="shared" si="2"/>
        <v>0</v>
      </c>
      <c r="S20" s="6"/>
      <c r="T20" s="6">
        <v>0</v>
      </c>
      <c r="U20" s="6">
        <v>0</v>
      </c>
      <c r="V20" s="6"/>
      <c r="W20" s="6"/>
      <c r="X20" s="139">
        <f>M20+E20+U20+R20+V20+N20+W20+F20+'6a. sz. hátralék'!$T20+'6a. sz. hátralék'!$S20+G20</f>
        <v>0</v>
      </c>
      <c r="Y20" s="325" t="s">
        <v>56</v>
      </c>
    </row>
    <row r="21" spans="1:25" x14ac:dyDescent="0.3">
      <c r="A21" s="325" t="s">
        <v>57</v>
      </c>
      <c r="B21" s="6">
        <v>11328</v>
      </c>
      <c r="C21" s="6">
        <v>0</v>
      </c>
      <c r="D21" s="6">
        <v>0</v>
      </c>
      <c r="E21" s="6">
        <f t="shared" si="0"/>
        <v>0</v>
      </c>
      <c r="F21" s="6">
        <v>0</v>
      </c>
      <c r="G21" s="6">
        <f t="shared" si="4"/>
        <v>0</v>
      </c>
      <c r="H21" s="6">
        <v>0</v>
      </c>
      <c r="I21" s="6">
        <v>0</v>
      </c>
      <c r="J21" s="6">
        <v>0</v>
      </c>
      <c r="K21" s="6">
        <v>0</v>
      </c>
      <c r="L21" s="6"/>
      <c r="M21" s="6">
        <f t="shared" si="1"/>
        <v>0</v>
      </c>
      <c r="N21" s="6">
        <v>0</v>
      </c>
      <c r="O21" s="6">
        <v>0</v>
      </c>
      <c r="P21" s="6">
        <v>0</v>
      </c>
      <c r="Q21" s="6">
        <v>0</v>
      </c>
      <c r="R21" s="6">
        <f t="shared" si="2"/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139">
        <f>M21+E21+U21+R21+V21+N21+W21+F21+'6a. sz. hátralék'!$T21+'6a. sz. hátralék'!$S21+G21</f>
        <v>0</v>
      </c>
      <c r="Y21" s="325" t="s">
        <v>57</v>
      </c>
    </row>
    <row r="22" spans="1:25" x14ac:dyDescent="0.3">
      <c r="A22" s="325" t="s">
        <v>58</v>
      </c>
      <c r="B22" s="9">
        <v>1394</v>
      </c>
      <c r="C22" s="6">
        <v>13940</v>
      </c>
      <c r="D22" s="6">
        <v>229490</v>
      </c>
      <c r="E22" s="6">
        <f t="shared" si="0"/>
        <v>243430</v>
      </c>
      <c r="F22" s="6">
        <v>2313690</v>
      </c>
      <c r="G22" s="6">
        <f t="shared" si="4"/>
        <v>0</v>
      </c>
      <c r="H22" s="6">
        <v>487900</v>
      </c>
      <c r="I22" s="6"/>
      <c r="J22" s="6"/>
      <c r="K22" s="6"/>
      <c r="L22" s="6"/>
      <c r="M22" s="6">
        <f t="shared" si="1"/>
        <v>487900</v>
      </c>
      <c r="N22" s="6">
        <v>105840</v>
      </c>
      <c r="O22" s="6"/>
      <c r="P22" s="6"/>
      <c r="Q22" s="6"/>
      <c r="R22" s="6">
        <f t="shared" si="2"/>
        <v>0</v>
      </c>
      <c r="S22" s="6"/>
      <c r="T22" s="6">
        <v>0</v>
      </c>
      <c r="U22" s="6">
        <v>0</v>
      </c>
      <c r="V22" s="6"/>
      <c r="W22" s="6"/>
      <c r="X22" s="139">
        <f>M22+E22+U22+R22+V22+N22+W22+F22+'6a. sz. hátralék'!$T22+'6a. sz. hátralék'!$S22+G22</f>
        <v>3150860</v>
      </c>
      <c r="Y22" s="325" t="s">
        <v>58</v>
      </c>
    </row>
    <row r="23" spans="1:25" x14ac:dyDescent="0.3">
      <c r="A23" s="325" t="s">
        <v>59</v>
      </c>
      <c r="B23" s="6">
        <v>490</v>
      </c>
      <c r="C23" s="6">
        <v>0</v>
      </c>
      <c r="D23" s="6"/>
      <c r="E23" s="6">
        <f t="shared" si="0"/>
        <v>0</v>
      </c>
      <c r="F23" s="6"/>
      <c r="G23" s="6">
        <f t="shared" si="4"/>
        <v>0</v>
      </c>
      <c r="H23" s="6">
        <v>0</v>
      </c>
      <c r="I23" s="6">
        <v>0</v>
      </c>
      <c r="J23" s="6"/>
      <c r="K23" s="6"/>
      <c r="L23" s="6"/>
      <c r="M23" s="6">
        <f t="shared" si="1"/>
        <v>0</v>
      </c>
      <c r="N23" s="6"/>
      <c r="O23" s="6"/>
      <c r="P23" s="6">
        <v>0</v>
      </c>
      <c r="Q23" s="6"/>
      <c r="R23" s="6">
        <v>0</v>
      </c>
      <c r="S23" s="6"/>
      <c r="T23" s="6">
        <v>0</v>
      </c>
      <c r="U23" s="6">
        <v>0</v>
      </c>
      <c r="V23" s="6"/>
      <c r="W23" s="6"/>
      <c r="X23" s="139">
        <f>M23+E23+U23+R23+V23+N23+W23+F23+'6a. sz. hátralék'!$T23+'6a. sz. hátralék'!$S23+G23</f>
        <v>0</v>
      </c>
      <c r="Y23" s="325" t="s">
        <v>59</v>
      </c>
    </row>
    <row r="24" spans="1:25" x14ac:dyDescent="0.3">
      <c r="A24" s="325" t="s">
        <v>60</v>
      </c>
      <c r="B24" s="9">
        <v>862</v>
      </c>
      <c r="C24" s="6">
        <v>8620</v>
      </c>
      <c r="D24" s="6"/>
      <c r="E24" s="6">
        <f t="shared" si="0"/>
        <v>8620</v>
      </c>
      <c r="F24" s="6"/>
      <c r="G24" s="6">
        <f t="shared" si="4"/>
        <v>0</v>
      </c>
      <c r="H24" s="6">
        <v>0</v>
      </c>
      <c r="I24" s="6">
        <v>0</v>
      </c>
      <c r="J24" s="6">
        <v>180000</v>
      </c>
      <c r="K24" s="6">
        <v>0</v>
      </c>
      <c r="L24" s="6">
        <v>180000</v>
      </c>
      <c r="M24" s="6">
        <f t="shared" si="1"/>
        <v>360000</v>
      </c>
      <c r="N24" s="6"/>
      <c r="O24" s="6"/>
      <c r="P24" s="6"/>
      <c r="Q24" s="6"/>
      <c r="R24" s="6">
        <f t="shared" si="2"/>
        <v>0</v>
      </c>
      <c r="S24" s="6"/>
      <c r="T24" s="6">
        <v>0</v>
      </c>
      <c r="U24" s="6">
        <v>0</v>
      </c>
      <c r="V24" s="6"/>
      <c r="W24" s="6"/>
      <c r="X24" s="139">
        <f>M24+E24+U24+R24+V24+N24+W24+F24+'6a. sz. hátralék'!$T24+'6a. sz. hátralék'!$S24+G24</f>
        <v>368620</v>
      </c>
      <c r="Y24" s="325" t="s">
        <v>60</v>
      </c>
    </row>
    <row r="25" spans="1:25" x14ac:dyDescent="0.3">
      <c r="A25" s="325" t="s">
        <v>61</v>
      </c>
      <c r="B25" s="6">
        <v>130</v>
      </c>
      <c r="C25" s="6">
        <v>1300</v>
      </c>
      <c r="D25" s="6"/>
      <c r="E25" s="6">
        <f t="shared" si="0"/>
        <v>1300</v>
      </c>
      <c r="F25" s="6"/>
      <c r="G25" s="6">
        <f t="shared" si="4"/>
        <v>0</v>
      </c>
      <c r="H25" s="6">
        <v>45500</v>
      </c>
      <c r="I25" s="6"/>
      <c r="J25" s="6"/>
      <c r="K25" s="6"/>
      <c r="L25" s="6"/>
      <c r="M25" s="6">
        <f t="shared" si="1"/>
        <v>45500</v>
      </c>
      <c r="N25" s="6"/>
      <c r="O25" s="6"/>
      <c r="P25" s="6"/>
      <c r="Q25" s="6"/>
      <c r="R25" s="6">
        <f t="shared" si="2"/>
        <v>0</v>
      </c>
      <c r="S25" s="6"/>
      <c r="T25" s="6">
        <v>0</v>
      </c>
      <c r="U25" s="6">
        <v>116180</v>
      </c>
      <c r="V25" s="6"/>
      <c r="W25" s="6"/>
      <c r="X25" s="139">
        <f>M25+E25+U25+R25+V25+N25+W25+F25+'6a. sz. hátralék'!$T25+'6a. sz. hátralék'!$S25+G25</f>
        <v>162980</v>
      </c>
      <c r="Y25" s="325" t="s">
        <v>61</v>
      </c>
    </row>
    <row r="26" spans="1:25" x14ac:dyDescent="0.3">
      <c r="A26" s="325" t="s">
        <v>62</v>
      </c>
      <c r="B26" s="9">
        <v>733</v>
      </c>
      <c r="C26" s="6">
        <v>0</v>
      </c>
      <c r="D26" s="6"/>
      <c r="E26" s="6">
        <f t="shared" si="0"/>
        <v>0</v>
      </c>
      <c r="F26" s="6"/>
      <c r="G26" s="6">
        <f t="shared" si="4"/>
        <v>0</v>
      </c>
      <c r="H26" s="6">
        <v>0</v>
      </c>
      <c r="I26" s="6">
        <v>0</v>
      </c>
      <c r="J26" s="6"/>
      <c r="K26" s="6"/>
      <c r="L26" s="6"/>
      <c r="M26" s="6">
        <f t="shared" si="1"/>
        <v>0</v>
      </c>
      <c r="N26" s="6"/>
      <c r="O26" s="6">
        <v>0</v>
      </c>
      <c r="P26" s="6">
        <v>0</v>
      </c>
      <c r="Q26" s="6"/>
      <c r="R26" s="6">
        <f t="shared" si="2"/>
        <v>0</v>
      </c>
      <c r="S26" s="6"/>
      <c r="T26" s="6">
        <v>0</v>
      </c>
      <c r="U26" s="6">
        <v>0</v>
      </c>
      <c r="V26" s="6"/>
      <c r="W26" s="6"/>
      <c r="X26" s="139">
        <f>M26+E26+U26+R26+V26+N26+W26+F26+'6a. sz. hátralék'!$T26+'6a. sz. hátralék'!$S26+G26</f>
        <v>0</v>
      </c>
      <c r="Y26" s="325" t="s">
        <v>62</v>
      </c>
    </row>
    <row r="27" spans="1:25" x14ac:dyDescent="0.3">
      <c r="A27" s="325" t="s">
        <v>63</v>
      </c>
      <c r="B27" s="6">
        <v>803</v>
      </c>
      <c r="C27" s="6">
        <v>0</v>
      </c>
      <c r="D27" s="6"/>
      <c r="E27" s="6">
        <f t="shared" si="0"/>
        <v>0</v>
      </c>
      <c r="F27" s="6"/>
      <c r="G27" s="6">
        <f t="shared" si="4"/>
        <v>0</v>
      </c>
      <c r="H27" s="6">
        <v>0</v>
      </c>
      <c r="I27" s="6"/>
      <c r="J27" s="6"/>
      <c r="K27" s="6"/>
      <c r="L27" s="6"/>
      <c r="M27" s="6">
        <f t="shared" si="1"/>
        <v>0</v>
      </c>
      <c r="N27" s="6"/>
      <c r="O27" s="6"/>
      <c r="P27" s="6"/>
      <c r="Q27" s="6"/>
      <c r="R27" s="6">
        <f t="shared" si="2"/>
        <v>0</v>
      </c>
      <c r="S27" s="6"/>
      <c r="T27" s="6">
        <v>0</v>
      </c>
      <c r="U27" s="6">
        <v>0</v>
      </c>
      <c r="V27" s="6"/>
      <c r="W27" s="6"/>
      <c r="X27" s="139">
        <f>M27+E27+U27+R27+V27+N27+W27+F27+'6a. sz. hátralék'!$T27+'6a. sz. hátralék'!$S27+G27</f>
        <v>0</v>
      </c>
      <c r="Y27" s="325" t="s">
        <v>63</v>
      </c>
    </row>
    <row r="28" spans="1:25" x14ac:dyDescent="0.3">
      <c r="A28" s="325" t="s">
        <v>64</v>
      </c>
      <c r="B28" s="9">
        <v>864</v>
      </c>
      <c r="C28" s="6">
        <v>8640</v>
      </c>
      <c r="D28" s="6">
        <v>8810</v>
      </c>
      <c r="E28" s="6">
        <f t="shared" si="0"/>
        <v>17450</v>
      </c>
      <c r="F28" s="6">
        <v>50217</v>
      </c>
      <c r="G28" s="6">
        <f t="shared" si="4"/>
        <v>0</v>
      </c>
      <c r="H28" s="6">
        <v>302400</v>
      </c>
      <c r="I28" s="6"/>
      <c r="J28" s="6"/>
      <c r="K28" s="6"/>
      <c r="L28" s="6">
        <v>277515</v>
      </c>
      <c r="M28" s="6">
        <f t="shared" si="1"/>
        <v>579915</v>
      </c>
      <c r="N28" s="6"/>
      <c r="O28" s="6"/>
      <c r="P28" s="6"/>
      <c r="Q28" s="6"/>
      <c r="R28" s="6">
        <f t="shared" si="2"/>
        <v>0</v>
      </c>
      <c r="S28" s="6">
        <v>15108</v>
      </c>
      <c r="T28" s="6">
        <v>8900</v>
      </c>
      <c r="U28" s="6">
        <v>166118</v>
      </c>
      <c r="V28" s="6">
        <v>126496</v>
      </c>
      <c r="W28" s="6"/>
      <c r="X28" s="139">
        <f>M28+E28+U28+R28+V28+N28+W28+F28+'6a. sz. hátralék'!$T28+'6a. sz. hátralék'!$S28+G28</f>
        <v>964204</v>
      </c>
      <c r="Y28" s="325" t="s">
        <v>64</v>
      </c>
    </row>
    <row r="29" spans="1:25" x14ac:dyDescent="0.3">
      <c r="A29" s="325" t="s">
        <v>65</v>
      </c>
      <c r="B29" s="6">
        <v>506</v>
      </c>
      <c r="C29" s="6">
        <v>0</v>
      </c>
      <c r="D29" s="6"/>
      <c r="E29" s="6">
        <f t="shared" si="0"/>
        <v>0</v>
      </c>
      <c r="F29" s="6"/>
      <c r="G29" s="6">
        <f t="shared" si="4"/>
        <v>0</v>
      </c>
      <c r="H29" s="6">
        <v>0</v>
      </c>
      <c r="I29" s="6">
        <v>0</v>
      </c>
      <c r="J29" s="6"/>
      <c r="K29" s="6"/>
      <c r="L29" s="6"/>
      <c r="M29" s="6">
        <f t="shared" si="1"/>
        <v>0</v>
      </c>
      <c r="N29" s="6"/>
      <c r="O29" s="6">
        <v>0</v>
      </c>
      <c r="P29" s="298">
        <v>0</v>
      </c>
      <c r="Q29" s="6"/>
      <c r="R29" s="6">
        <f t="shared" si="2"/>
        <v>0</v>
      </c>
      <c r="S29" s="6"/>
      <c r="T29" s="6">
        <v>0</v>
      </c>
      <c r="U29" s="6">
        <v>0</v>
      </c>
      <c r="V29" s="6"/>
      <c r="W29" s="6"/>
      <c r="X29" s="139">
        <f>M29+E29+U29+R29+V29+N29+W29+F29+'6a. sz. hátralék'!$T29+'6a. sz. hátralék'!$S29+G29</f>
        <v>0</v>
      </c>
      <c r="Y29" s="325" t="s">
        <v>65</v>
      </c>
    </row>
    <row r="30" spans="1:25" x14ac:dyDescent="0.3">
      <c r="A30" s="325" t="s">
        <v>66</v>
      </c>
      <c r="B30" s="9">
        <v>538</v>
      </c>
      <c r="C30" s="6">
        <v>0</v>
      </c>
      <c r="D30" s="6"/>
      <c r="E30" s="6">
        <f t="shared" si="0"/>
        <v>0</v>
      </c>
      <c r="F30" s="6"/>
      <c r="G30" s="6">
        <f t="shared" si="4"/>
        <v>0</v>
      </c>
      <c r="H30" s="6">
        <v>0</v>
      </c>
      <c r="I30" s="6">
        <v>0</v>
      </c>
      <c r="J30" s="6"/>
      <c r="K30" s="6"/>
      <c r="L30" s="6"/>
      <c r="M30" s="6">
        <f t="shared" si="1"/>
        <v>0</v>
      </c>
      <c r="N30" s="6"/>
      <c r="O30" s="6"/>
      <c r="P30" s="6"/>
      <c r="Q30" s="6"/>
      <c r="R30" s="6">
        <f t="shared" si="2"/>
        <v>0</v>
      </c>
      <c r="S30" s="6"/>
      <c r="T30" s="6">
        <v>0</v>
      </c>
      <c r="U30" s="6">
        <v>0</v>
      </c>
      <c r="V30" s="6"/>
      <c r="W30" s="6"/>
      <c r="X30" s="139">
        <f>M30+E30+U30+R30+V30+N30+W30+F30+'6a. sz. hátralék'!$T30+'6a. sz. hátralék'!$S30+G30</f>
        <v>0</v>
      </c>
      <c r="Y30" s="325" t="s">
        <v>66</v>
      </c>
    </row>
    <row r="31" spans="1:25" x14ac:dyDescent="0.3">
      <c r="A31" s="325" t="s">
        <v>67</v>
      </c>
      <c r="B31" s="6">
        <v>735</v>
      </c>
      <c r="C31" s="6">
        <v>0</v>
      </c>
      <c r="D31" s="6">
        <v>0</v>
      </c>
      <c r="E31" s="6">
        <f t="shared" si="0"/>
        <v>0</v>
      </c>
      <c r="F31" s="6">
        <v>0</v>
      </c>
      <c r="G31" s="6">
        <f t="shared" si="4"/>
        <v>0</v>
      </c>
      <c r="H31" s="6">
        <v>0</v>
      </c>
      <c r="I31" s="6">
        <v>0</v>
      </c>
      <c r="J31" s="6"/>
      <c r="K31" s="6"/>
      <c r="L31" s="6">
        <v>0</v>
      </c>
      <c r="M31" s="6">
        <f t="shared" si="1"/>
        <v>0</v>
      </c>
      <c r="N31" s="6"/>
      <c r="O31" s="6"/>
      <c r="P31" s="6"/>
      <c r="Q31" s="6"/>
      <c r="R31" s="6">
        <f t="shared" si="2"/>
        <v>0</v>
      </c>
      <c r="S31" s="6"/>
      <c r="T31" s="6">
        <v>0</v>
      </c>
      <c r="U31" s="6">
        <v>0</v>
      </c>
      <c r="V31" s="6"/>
      <c r="W31" s="6"/>
      <c r="X31" s="139">
        <f>M31+E31+U31+R31+V31+N31+W31+F31+'6a. sz. hátralék'!$T31+'6a. sz. hátralék'!$S31+G31</f>
        <v>0</v>
      </c>
      <c r="Y31" s="325" t="s">
        <v>67</v>
      </c>
    </row>
    <row r="32" spans="1:25" x14ac:dyDescent="0.3">
      <c r="A32" s="325" t="s">
        <v>68</v>
      </c>
      <c r="B32" s="9">
        <v>99</v>
      </c>
      <c r="C32" s="6">
        <v>0</v>
      </c>
      <c r="D32" s="6"/>
      <c r="E32" s="6">
        <f t="shared" si="0"/>
        <v>0</v>
      </c>
      <c r="F32" s="6"/>
      <c r="G32" s="6">
        <f t="shared" si="4"/>
        <v>0</v>
      </c>
      <c r="H32" s="6">
        <v>0</v>
      </c>
      <c r="I32" s="6">
        <v>0</v>
      </c>
      <c r="J32" s="6"/>
      <c r="K32" s="6"/>
      <c r="L32" s="6"/>
      <c r="M32" s="6">
        <f t="shared" si="1"/>
        <v>0</v>
      </c>
      <c r="N32" s="6"/>
      <c r="O32" s="6"/>
      <c r="P32" s="6">
        <v>0</v>
      </c>
      <c r="Q32" s="6"/>
      <c r="R32" s="6">
        <f t="shared" si="2"/>
        <v>0</v>
      </c>
      <c r="S32" s="6"/>
      <c r="T32" s="6">
        <v>0</v>
      </c>
      <c r="U32" s="6">
        <v>0</v>
      </c>
      <c r="V32" s="6"/>
      <c r="W32" s="6"/>
      <c r="X32" s="139">
        <f>M32+E32+U32+R32+V32+N32+W32+F32+'6a. sz. hátralék'!$T32+'6a. sz. hátralék'!$S32+G32</f>
        <v>0</v>
      </c>
      <c r="Y32" s="325" t="s">
        <v>68</v>
      </c>
    </row>
    <row r="33" spans="1:25" x14ac:dyDescent="0.3">
      <c r="A33" s="325" t="s">
        <v>69</v>
      </c>
      <c r="B33" s="6">
        <v>865</v>
      </c>
      <c r="C33" s="6">
        <v>0</v>
      </c>
      <c r="D33" s="6"/>
      <c r="E33" s="6">
        <f t="shared" si="0"/>
        <v>0</v>
      </c>
      <c r="F33" s="6"/>
      <c r="G33" s="6">
        <f t="shared" si="4"/>
        <v>0</v>
      </c>
      <c r="H33" s="6">
        <v>0</v>
      </c>
      <c r="I33" s="6">
        <v>0</v>
      </c>
      <c r="J33" s="6"/>
      <c r="K33" s="6"/>
      <c r="L33" s="6"/>
      <c r="M33" s="6">
        <f t="shared" si="1"/>
        <v>0</v>
      </c>
      <c r="N33" s="6"/>
      <c r="O33" s="6"/>
      <c r="P33" s="6"/>
      <c r="Q33" s="6"/>
      <c r="R33" s="6">
        <f t="shared" si="2"/>
        <v>0</v>
      </c>
      <c r="S33" s="6"/>
      <c r="T33" s="6">
        <v>0</v>
      </c>
      <c r="U33" s="6">
        <v>0</v>
      </c>
      <c r="V33" s="6"/>
      <c r="W33" s="6"/>
      <c r="X33" s="139">
        <f>M33+E33+U33+R33+V33+N33+W33+F33+'6a. sz. hátralék'!$T33+'6a. sz. hátralék'!$S33+G33</f>
        <v>0</v>
      </c>
      <c r="Y33" s="325" t="s">
        <v>69</v>
      </c>
    </row>
    <row r="34" spans="1:25" x14ac:dyDescent="0.3">
      <c r="A34" s="325" t="s">
        <v>70</v>
      </c>
      <c r="B34" s="9">
        <v>582</v>
      </c>
      <c r="C34" s="6">
        <v>0</v>
      </c>
      <c r="D34" s="6"/>
      <c r="E34" s="6">
        <f t="shared" si="0"/>
        <v>0</v>
      </c>
      <c r="F34" s="6"/>
      <c r="G34" s="6">
        <f t="shared" si="4"/>
        <v>0</v>
      </c>
      <c r="H34" s="6">
        <v>0</v>
      </c>
      <c r="I34" s="6">
        <v>0</v>
      </c>
      <c r="J34" s="6"/>
      <c r="K34" s="6"/>
      <c r="L34" s="6"/>
      <c r="M34" s="6">
        <f t="shared" si="1"/>
        <v>0</v>
      </c>
      <c r="N34" s="6"/>
      <c r="O34" s="6"/>
      <c r="P34" s="6">
        <v>0</v>
      </c>
      <c r="Q34" s="6"/>
      <c r="R34" s="6">
        <f t="shared" si="2"/>
        <v>0</v>
      </c>
      <c r="S34" s="6"/>
      <c r="T34" s="6">
        <v>0</v>
      </c>
      <c r="U34" s="6">
        <v>0</v>
      </c>
      <c r="V34" s="6"/>
      <c r="W34" s="6"/>
      <c r="X34" s="139">
        <f>M34+E34+U34+R34+V34+N34+W34+F34+'6a. sz. hátralék'!$T34+'6a. sz. hátralék'!$S34+G34</f>
        <v>0</v>
      </c>
      <c r="Y34" s="325" t="s">
        <v>70</v>
      </c>
    </row>
    <row r="35" spans="1:25" x14ac:dyDescent="0.3">
      <c r="A35" s="325" t="s">
        <v>71</v>
      </c>
      <c r="B35" s="6">
        <v>213</v>
      </c>
      <c r="C35" s="6">
        <v>0</v>
      </c>
      <c r="D35" s="6"/>
      <c r="E35" s="6">
        <f t="shared" si="0"/>
        <v>0</v>
      </c>
      <c r="F35" s="6"/>
      <c r="G35" s="6">
        <f t="shared" si="4"/>
        <v>0</v>
      </c>
      <c r="H35" s="6">
        <v>0</v>
      </c>
      <c r="I35" s="6"/>
      <c r="J35" s="6"/>
      <c r="K35" s="6"/>
      <c r="L35" s="6"/>
      <c r="M35" s="6">
        <f t="shared" si="1"/>
        <v>0</v>
      </c>
      <c r="N35" s="6"/>
      <c r="O35" s="6"/>
      <c r="P35" s="6"/>
      <c r="Q35" s="6"/>
      <c r="R35" s="6">
        <f t="shared" si="2"/>
        <v>0</v>
      </c>
      <c r="S35" s="6"/>
      <c r="T35" s="6">
        <v>0</v>
      </c>
      <c r="U35" s="6">
        <v>0</v>
      </c>
      <c r="V35" s="6"/>
      <c r="W35" s="6"/>
      <c r="X35" s="139">
        <f>M35+E35+U35+R35+V35+N35+W35+F35+'6a. sz. hátralék'!$T35+'6a. sz. hátralék'!$S35+G35</f>
        <v>0</v>
      </c>
      <c r="Y35" s="325" t="s">
        <v>71</v>
      </c>
    </row>
    <row r="36" spans="1:25" x14ac:dyDescent="0.3">
      <c r="A36" s="325" t="s">
        <v>72</v>
      </c>
      <c r="B36" s="9">
        <v>330</v>
      </c>
      <c r="C36" s="6">
        <v>3300</v>
      </c>
      <c r="D36" s="6"/>
      <c r="E36" s="6">
        <f t="shared" si="0"/>
        <v>3300</v>
      </c>
      <c r="F36" s="6"/>
      <c r="G36" s="6">
        <f t="shared" si="4"/>
        <v>0</v>
      </c>
      <c r="H36" s="6">
        <v>115500</v>
      </c>
      <c r="I36" s="6"/>
      <c r="J36" s="6">
        <v>180000</v>
      </c>
      <c r="K36" s="6"/>
      <c r="L36" s="6">
        <v>180000</v>
      </c>
      <c r="M36" s="6">
        <f t="shared" si="1"/>
        <v>475500</v>
      </c>
      <c r="N36" s="6"/>
      <c r="O36" s="6"/>
      <c r="P36" s="6"/>
      <c r="Q36" s="6"/>
      <c r="R36" s="6">
        <f t="shared" si="2"/>
        <v>0</v>
      </c>
      <c r="S36" s="6"/>
      <c r="T36" s="6">
        <v>0</v>
      </c>
      <c r="U36" s="6">
        <v>116180</v>
      </c>
      <c r="V36" s="6"/>
      <c r="W36" s="6"/>
      <c r="X36" s="139">
        <f>M36+E36+U36+R36+V36+N36+W36+F36+'6a. sz. hátralék'!$T36+'6a. sz. hátralék'!$S36+G36</f>
        <v>594980</v>
      </c>
      <c r="Y36" s="325" t="s">
        <v>72</v>
      </c>
    </row>
    <row r="37" spans="1:25" x14ac:dyDescent="0.3">
      <c r="A37" s="325" t="s">
        <v>73</v>
      </c>
      <c r="B37" s="6">
        <v>302</v>
      </c>
      <c r="C37" s="6">
        <v>0</v>
      </c>
      <c r="D37" s="6"/>
      <c r="E37" s="6">
        <f t="shared" si="0"/>
        <v>0</v>
      </c>
      <c r="F37" s="6"/>
      <c r="G37" s="6">
        <f t="shared" si="4"/>
        <v>0</v>
      </c>
      <c r="H37" s="6">
        <v>0</v>
      </c>
      <c r="I37" s="6"/>
      <c r="J37" s="6"/>
      <c r="K37" s="6"/>
      <c r="L37" s="6"/>
      <c r="M37" s="6">
        <f t="shared" si="1"/>
        <v>0</v>
      </c>
      <c r="N37" s="6"/>
      <c r="O37" s="6"/>
      <c r="P37" s="6"/>
      <c r="Q37" s="6"/>
      <c r="R37" s="6">
        <f t="shared" si="2"/>
        <v>0</v>
      </c>
      <c r="S37" s="6"/>
      <c r="T37" s="6">
        <v>1475</v>
      </c>
      <c r="U37" s="6">
        <v>0</v>
      </c>
      <c r="V37" s="6"/>
      <c r="W37" s="6"/>
      <c r="X37" s="139">
        <f>M37+E37+U37+R37+V37+N37+W37+F37+'6a. sz. hátralék'!$T37+'6a. sz. hátralék'!$S37+G37</f>
        <v>1475</v>
      </c>
      <c r="Y37" s="325" t="s">
        <v>73</v>
      </c>
    </row>
    <row r="38" spans="1:25" x14ac:dyDescent="0.3">
      <c r="A38" s="325" t="s">
        <v>74</v>
      </c>
      <c r="B38" s="9">
        <v>657</v>
      </c>
      <c r="C38" s="6">
        <v>0</v>
      </c>
      <c r="D38" s="6"/>
      <c r="E38" s="6">
        <f t="shared" si="0"/>
        <v>0</v>
      </c>
      <c r="F38" s="6"/>
      <c r="G38" s="6">
        <f t="shared" si="4"/>
        <v>0</v>
      </c>
      <c r="H38" s="6">
        <v>0</v>
      </c>
      <c r="I38" s="6"/>
      <c r="J38" s="6"/>
      <c r="K38" s="6"/>
      <c r="L38" s="6"/>
      <c r="M38" s="6">
        <f t="shared" si="1"/>
        <v>0</v>
      </c>
      <c r="N38" s="6"/>
      <c r="O38" s="6"/>
      <c r="P38" s="6"/>
      <c r="Q38" s="6"/>
      <c r="R38" s="6">
        <f t="shared" si="2"/>
        <v>0</v>
      </c>
      <c r="S38" s="6">
        <v>0</v>
      </c>
      <c r="T38" s="6">
        <v>0</v>
      </c>
      <c r="U38" s="6">
        <v>0</v>
      </c>
      <c r="V38" s="6"/>
      <c r="W38" s="6"/>
      <c r="X38" s="139">
        <f>M38+E38+U38+R38+V38+N38+W38+F38+'6a. sz. hátralék'!$T38+'6a. sz. hátralék'!$S38+G38</f>
        <v>0</v>
      </c>
      <c r="Y38" s="325" t="s">
        <v>74</v>
      </c>
    </row>
    <row r="39" spans="1:25" x14ac:dyDescent="0.3">
      <c r="A39" s="325" t="s">
        <v>75</v>
      </c>
      <c r="B39" s="6">
        <v>434</v>
      </c>
      <c r="C39" s="6">
        <v>0</v>
      </c>
      <c r="D39" s="6"/>
      <c r="E39" s="6">
        <f t="shared" si="0"/>
        <v>0</v>
      </c>
      <c r="F39" s="6"/>
      <c r="G39" s="6">
        <f t="shared" si="4"/>
        <v>0</v>
      </c>
      <c r="H39" s="6">
        <v>0</v>
      </c>
      <c r="I39" s="6"/>
      <c r="J39" s="6"/>
      <c r="K39" s="6"/>
      <c r="L39" s="6"/>
      <c r="M39" s="6">
        <f t="shared" si="1"/>
        <v>0</v>
      </c>
      <c r="N39" s="6"/>
      <c r="O39" s="6"/>
      <c r="P39" s="6"/>
      <c r="Q39" s="6"/>
      <c r="R39" s="6">
        <f t="shared" si="2"/>
        <v>0</v>
      </c>
      <c r="S39" s="6">
        <v>0</v>
      </c>
      <c r="T39" s="6">
        <v>0</v>
      </c>
      <c r="U39" s="6">
        <v>0</v>
      </c>
      <c r="V39" s="6"/>
      <c r="W39" s="6"/>
      <c r="X39" s="139">
        <f>M39+E39+U39+R39+V39+N39+W39+F39+'6a. sz. hátralék'!$T39+'6a. sz. hátralék'!$S39+G39</f>
        <v>0</v>
      </c>
      <c r="Y39" s="325" t="s">
        <v>75</v>
      </c>
    </row>
    <row r="40" spans="1:25" x14ac:dyDescent="0.3">
      <c r="A40" s="325" t="s">
        <v>76</v>
      </c>
      <c r="B40" s="9">
        <v>156</v>
      </c>
      <c r="C40" s="6">
        <v>0</v>
      </c>
      <c r="D40" s="6">
        <v>0</v>
      </c>
      <c r="E40" s="6">
        <f t="shared" si="0"/>
        <v>0</v>
      </c>
      <c r="F40" s="6"/>
      <c r="G40" s="6"/>
      <c r="H40" s="6">
        <v>0</v>
      </c>
      <c r="I40" s="6"/>
      <c r="J40" s="6"/>
      <c r="K40" s="6"/>
      <c r="L40" s="6">
        <v>0</v>
      </c>
      <c r="M40" s="6">
        <f t="shared" si="1"/>
        <v>0</v>
      </c>
      <c r="N40" s="6"/>
      <c r="O40" s="6"/>
      <c r="P40" s="6"/>
      <c r="Q40" s="6"/>
      <c r="R40" s="6">
        <f t="shared" si="2"/>
        <v>0</v>
      </c>
      <c r="S40" s="6"/>
      <c r="T40" s="6">
        <v>0</v>
      </c>
      <c r="U40" s="6">
        <v>0</v>
      </c>
      <c r="V40" s="6">
        <v>0</v>
      </c>
      <c r="W40" s="6"/>
      <c r="X40" s="139">
        <f>M40+E40+U40+R40+V40+N40+W40+F40+'6a. sz. hátralék'!$T40+'6a. sz. hátralék'!$S40+G40</f>
        <v>0</v>
      </c>
      <c r="Y40" s="325" t="s">
        <v>76</v>
      </c>
    </row>
    <row r="41" spans="1:25" x14ac:dyDescent="0.3">
      <c r="A41" s="325" t="s">
        <v>77</v>
      </c>
      <c r="B41" s="6">
        <v>163</v>
      </c>
      <c r="C41" s="6">
        <v>0</v>
      </c>
      <c r="D41" s="6"/>
      <c r="E41" s="6">
        <f t="shared" si="0"/>
        <v>0</v>
      </c>
      <c r="F41" s="6"/>
      <c r="G41" s="6">
        <f>B41*$G$2</f>
        <v>0</v>
      </c>
      <c r="H41" s="6">
        <v>0</v>
      </c>
      <c r="I41" s="6">
        <v>0</v>
      </c>
      <c r="J41" s="6"/>
      <c r="K41" s="6"/>
      <c r="L41" s="6"/>
      <c r="M41" s="6">
        <f t="shared" si="1"/>
        <v>0</v>
      </c>
      <c r="N41" s="6"/>
      <c r="O41" s="6"/>
      <c r="P41" s="6"/>
      <c r="Q41" s="6"/>
      <c r="R41" s="6">
        <f t="shared" si="2"/>
        <v>0</v>
      </c>
      <c r="S41" s="6"/>
      <c r="T41" s="6">
        <v>0</v>
      </c>
      <c r="U41" s="6"/>
      <c r="V41" s="6"/>
      <c r="W41" s="6"/>
      <c r="X41" s="139">
        <f>M41+E41+U41+R41+V41+N41+W41+F41+'6a. sz. hátralék'!$T41+'6a. sz. hátralék'!$S41+G41</f>
        <v>0</v>
      </c>
      <c r="Y41" s="325" t="s">
        <v>77</v>
      </c>
    </row>
    <row r="42" spans="1:25" x14ac:dyDescent="0.3">
      <c r="A42" s="325" t="s">
        <v>78</v>
      </c>
      <c r="B42" s="9">
        <v>773</v>
      </c>
      <c r="C42" s="6">
        <v>0</v>
      </c>
      <c r="D42" s="6"/>
      <c r="E42" s="6">
        <f t="shared" si="0"/>
        <v>0</v>
      </c>
      <c r="F42" s="6"/>
      <c r="G42" s="6">
        <f>B42*$G$2</f>
        <v>0</v>
      </c>
      <c r="H42" s="6">
        <v>0</v>
      </c>
      <c r="I42" s="6">
        <v>0</v>
      </c>
      <c r="J42" s="6">
        <v>0</v>
      </c>
      <c r="K42" s="6"/>
      <c r="L42" s="6">
        <v>0</v>
      </c>
      <c r="M42" s="6">
        <f t="shared" si="1"/>
        <v>0</v>
      </c>
      <c r="N42" s="6"/>
      <c r="O42" s="6"/>
      <c r="P42" s="6"/>
      <c r="Q42" s="6"/>
      <c r="R42" s="6">
        <f t="shared" si="2"/>
        <v>0</v>
      </c>
      <c r="S42" s="6"/>
      <c r="T42" s="6">
        <v>0</v>
      </c>
      <c r="U42" s="6"/>
      <c r="V42" s="6"/>
      <c r="W42" s="6"/>
      <c r="X42" s="139">
        <f>M42+E42+U42+R42+V42+N42+W42+F42+'6a. sz. hátralék'!$T42+'6a. sz. hátralék'!$S42+G42</f>
        <v>0</v>
      </c>
      <c r="Y42" s="325" t="s">
        <v>78</v>
      </c>
    </row>
    <row r="43" spans="1:25" x14ac:dyDescent="0.3">
      <c r="A43" s="325" t="s">
        <v>79</v>
      </c>
      <c r="B43" s="6">
        <v>563</v>
      </c>
      <c r="C43" s="6">
        <v>0</v>
      </c>
      <c r="D43" s="6"/>
      <c r="E43" s="6">
        <f t="shared" si="0"/>
        <v>0</v>
      </c>
      <c r="F43" s="6"/>
      <c r="G43" s="6"/>
      <c r="H43" s="6">
        <v>0</v>
      </c>
      <c r="I43" s="6"/>
      <c r="J43" s="6"/>
      <c r="K43" s="6"/>
      <c r="L43" s="6"/>
      <c r="M43" s="6">
        <f t="shared" si="1"/>
        <v>0</v>
      </c>
      <c r="N43" s="6"/>
      <c r="O43" s="6"/>
      <c r="P43" s="6"/>
      <c r="Q43" s="6"/>
      <c r="R43" s="6">
        <f t="shared" si="2"/>
        <v>0</v>
      </c>
      <c r="S43" s="6"/>
      <c r="T43" s="6">
        <v>0</v>
      </c>
      <c r="U43" s="6">
        <v>0</v>
      </c>
      <c r="V43" s="6"/>
      <c r="W43" s="6"/>
      <c r="X43" s="139">
        <f>M43+E43+U43+R43+V43+N43+W43+F43+'6a. sz. hátralék'!$T43+'6a. sz. hátralék'!$S43+G43</f>
        <v>0</v>
      </c>
      <c r="Y43" s="325" t="s">
        <v>79</v>
      </c>
    </row>
    <row r="44" spans="1:25" x14ac:dyDescent="0.3">
      <c r="A44" s="325" t="s">
        <v>517</v>
      </c>
      <c r="B44" s="6">
        <v>2367</v>
      </c>
      <c r="C44" s="6">
        <v>0</v>
      </c>
      <c r="D44" s="6"/>
      <c r="E44" s="6">
        <f t="shared" si="0"/>
        <v>0</v>
      </c>
      <c r="F44" s="6"/>
      <c r="G44" s="6"/>
      <c r="H44" s="6">
        <v>0</v>
      </c>
      <c r="I44" s="6"/>
      <c r="J44" s="6"/>
      <c r="K44" s="6"/>
      <c r="L44" s="6"/>
      <c r="M44" s="6">
        <f t="shared" si="1"/>
        <v>0</v>
      </c>
      <c r="N44" s="6"/>
      <c r="O44" s="6"/>
      <c r="P44" s="6"/>
      <c r="Q44" s="6"/>
      <c r="R44" s="6">
        <f t="shared" si="2"/>
        <v>0</v>
      </c>
      <c r="S44" s="6"/>
      <c r="T44" s="6">
        <v>0</v>
      </c>
      <c r="U44" s="6"/>
      <c r="V44" s="6"/>
      <c r="W44" s="6"/>
      <c r="X44" s="139">
        <f>M44+E44+U44+R44+V44+N44+W44+F44+'6a. sz. hátralék'!$T44+'6a. sz. hátralék'!$S44+G44</f>
        <v>0</v>
      </c>
      <c r="Y44" s="325" t="s">
        <v>517</v>
      </c>
    </row>
    <row r="45" spans="1:25" x14ac:dyDescent="0.3">
      <c r="A45" s="325" t="s">
        <v>518</v>
      </c>
      <c r="B45" s="6">
        <v>2931</v>
      </c>
      <c r="C45" s="6">
        <v>29310</v>
      </c>
      <c r="D45" s="6"/>
      <c r="E45" s="6">
        <f t="shared" si="0"/>
        <v>29310</v>
      </c>
      <c r="F45" s="6"/>
      <c r="G45" s="6"/>
      <c r="H45" s="6"/>
      <c r="I45" s="6"/>
      <c r="J45" s="6"/>
      <c r="K45" s="6"/>
      <c r="L45" s="6"/>
      <c r="M45" s="6">
        <f t="shared" si="1"/>
        <v>0</v>
      </c>
      <c r="N45" s="6"/>
      <c r="O45" s="6"/>
      <c r="P45" s="6"/>
      <c r="Q45" s="6"/>
      <c r="R45" s="6">
        <f t="shared" si="2"/>
        <v>0</v>
      </c>
      <c r="S45" s="6"/>
      <c r="T45" s="6">
        <v>0</v>
      </c>
      <c r="U45" s="6"/>
      <c r="V45" s="6"/>
      <c r="W45" s="6"/>
      <c r="X45" s="139">
        <f>M45+E45+U45+R45+V45+N45+W45+F45+'6a. sz. hátralék'!$T45+'6a. sz. hátralék'!$S45+G45</f>
        <v>29310</v>
      </c>
      <c r="Y45" s="325" t="s">
        <v>518</v>
      </c>
    </row>
    <row r="46" spans="1:25" x14ac:dyDescent="0.3">
      <c r="A46" s="326"/>
      <c r="B46" s="327">
        <f t="shared" ref="B46:S46" si="5">SUBTOTAL(109,B6:B45)</f>
        <v>41374</v>
      </c>
      <c r="C46" s="327">
        <f t="shared" si="5"/>
        <v>71800</v>
      </c>
      <c r="D46" s="327">
        <f t="shared" si="5"/>
        <v>238300</v>
      </c>
      <c r="E46" s="327">
        <f t="shared" si="5"/>
        <v>310100</v>
      </c>
      <c r="F46" s="327">
        <f t="shared" si="5"/>
        <v>2363907</v>
      </c>
      <c r="G46" s="327">
        <f t="shared" si="5"/>
        <v>593732</v>
      </c>
      <c r="H46" s="327">
        <f t="shared" si="5"/>
        <v>1185450</v>
      </c>
      <c r="I46" s="327">
        <f t="shared" si="5"/>
        <v>0</v>
      </c>
      <c r="J46" s="327">
        <f t="shared" si="5"/>
        <v>360000</v>
      </c>
      <c r="K46" s="327">
        <f t="shared" si="5"/>
        <v>0</v>
      </c>
      <c r="L46" s="327">
        <f t="shared" si="5"/>
        <v>931230</v>
      </c>
      <c r="M46" s="327">
        <f t="shared" si="5"/>
        <v>2476680</v>
      </c>
      <c r="N46" s="327">
        <f t="shared" si="5"/>
        <v>105840</v>
      </c>
      <c r="O46" s="327">
        <f t="shared" si="5"/>
        <v>0</v>
      </c>
      <c r="P46" s="327">
        <f t="shared" si="5"/>
        <v>0</v>
      </c>
      <c r="Q46" s="327">
        <f t="shared" si="5"/>
        <v>0</v>
      </c>
      <c r="R46" s="327">
        <f t="shared" si="5"/>
        <v>0</v>
      </c>
      <c r="S46" s="327">
        <f t="shared" si="5"/>
        <v>15108</v>
      </c>
      <c r="T46" s="327">
        <f>SUM('6a. sz. hátralék'!$T$6:$T$45)</f>
        <v>10375</v>
      </c>
      <c r="U46" s="327">
        <f>SUBTOTAL(109,U6:U45)</f>
        <v>398478</v>
      </c>
      <c r="V46" s="327">
        <f>SUBTOTAL(109,V6:V45)</f>
        <v>126496</v>
      </c>
      <c r="W46" s="327">
        <f>SUBTOTAL(109,W6:W45)</f>
        <v>0</v>
      </c>
      <c r="X46" s="327">
        <f>SUBTOTAL(109,X6:X45)</f>
        <v>6400716</v>
      </c>
      <c r="Y46" s="327"/>
    </row>
    <row r="48" spans="1:25" x14ac:dyDescent="0.3">
      <c r="D48" s="1"/>
      <c r="H48" s="1"/>
      <c r="I48" s="1"/>
      <c r="J48" s="1"/>
      <c r="K48" s="1"/>
      <c r="M48" s="1"/>
      <c r="Q48" s="1"/>
      <c r="X48" s="1"/>
    </row>
    <row r="49" spans="2:18" x14ac:dyDescent="0.3">
      <c r="B49" s="1"/>
      <c r="H49" s="1"/>
      <c r="I49" s="1"/>
      <c r="J49" s="1"/>
      <c r="R49" s="1"/>
    </row>
    <row r="50" spans="2:18" x14ac:dyDescent="0.3">
      <c r="I50" s="1"/>
      <c r="J50" s="1"/>
      <c r="K50" s="1"/>
    </row>
    <row r="51" spans="2:18" x14ac:dyDescent="0.3">
      <c r="H51" s="1"/>
      <c r="I51" s="1"/>
      <c r="K51" s="1"/>
    </row>
  </sheetData>
  <mergeCells count="4">
    <mergeCell ref="A3:X3"/>
    <mergeCell ref="A4:B4"/>
    <mergeCell ref="C4:E4"/>
    <mergeCell ref="A5:B5"/>
  </mergeCells>
  <pageMargins left="0.25" right="0.25" top="0.75" bottom="0.75" header="0.3" footer="0.3"/>
  <pageSetup paperSize="8" scale="77" orientation="landscape" r:id="rId1"/>
  <headerFooter>
    <oddHeader xml:space="preserve">&amp;C.../2025 () sz. határozat
a Marcali Kistérségi Többcélú Társulás 2024. évi költségvetésének teljesítéséről
</oddHeader>
  </headerFooter>
  <rowBreaks count="1" manualBreakCount="1">
    <brk id="25" max="16383" man="1"/>
  </rowBreak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2:O48"/>
  <sheetViews>
    <sheetView view="pageLayout" topLeftCell="A29" zoomScaleNormal="110" workbookViewId="0">
      <selection activeCell="E46" sqref="E46"/>
    </sheetView>
  </sheetViews>
  <sheetFormatPr defaultRowHeight="14.4" x14ac:dyDescent="0.3"/>
  <cols>
    <col min="1" max="1" width="11.88671875" customWidth="1"/>
    <col min="3" max="3" width="11.33203125" customWidth="1"/>
    <col min="4" max="4" width="14" customWidth="1"/>
    <col min="5" max="5" width="9.88671875" bestFit="1" customWidth="1"/>
    <col min="6" max="6" width="13.6640625" customWidth="1"/>
    <col min="7" max="7" width="11.33203125" customWidth="1"/>
    <col min="8" max="14" width="13.44140625" customWidth="1"/>
    <col min="15" max="15" width="18.6640625" customWidth="1"/>
  </cols>
  <sheetData>
    <row r="2" spans="1:15" x14ac:dyDescent="0.3">
      <c r="A2" s="4" t="s">
        <v>559</v>
      </c>
      <c r="H2" t="s">
        <v>19</v>
      </c>
      <c r="N2" t="s">
        <v>19</v>
      </c>
    </row>
    <row r="3" spans="1:15" x14ac:dyDescent="0.3">
      <c r="A3" s="354" t="s">
        <v>583</v>
      </c>
      <c r="B3" s="354"/>
      <c r="C3" s="354"/>
      <c r="D3" s="354"/>
      <c r="E3" s="354"/>
      <c r="F3" s="354"/>
      <c r="G3" s="354"/>
      <c r="H3" s="354"/>
      <c r="I3" s="354" t="s">
        <v>584</v>
      </c>
      <c r="J3" s="354"/>
      <c r="K3" s="354"/>
      <c r="L3" s="354"/>
      <c r="M3" s="354"/>
      <c r="N3" s="354"/>
      <c r="O3" s="354"/>
    </row>
    <row r="4" spans="1:15" ht="79.2" x14ac:dyDescent="0.3">
      <c r="A4" s="355"/>
      <c r="B4" s="355"/>
      <c r="C4" s="306" t="s">
        <v>560</v>
      </c>
      <c r="D4" s="306" t="s">
        <v>561</v>
      </c>
      <c r="E4" s="306" t="s">
        <v>554</v>
      </c>
      <c r="F4" s="306" t="s">
        <v>562</v>
      </c>
      <c r="G4" s="306" t="s">
        <v>563</v>
      </c>
      <c r="H4" s="306" t="s">
        <v>0</v>
      </c>
      <c r="I4" s="306" t="s">
        <v>560</v>
      </c>
      <c r="J4" s="306" t="s">
        <v>561</v>
      </c>
      <c r="K4" s="306" t="s">
        <v>554</v>
      </c>
      <c r="L4" s="306" t="s">
        <v>562</v>
      </c>
      <c r="M4" s="306" t="s">
        <v>563</v>
      </c>
      <c r="N4" s="306" t="s">
        <v>0</v>
      </c>
      <c r="O4" s="306"/>
    </row>
    <row r="5" spans="1:15" x14ac:dyDescent="0.3">
      <c r="A5" s="355" t="s">
        <v>99</v>
      </c>
      <c r="B5" s="35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</row>
    <row r="6" spans="1:15" x14ac:dyDescent="0.3">
      <c r="A6" s="324" t="s">
        <v>42</v>
      </c>
      <c r="B6" s="319">
        <f>'[4]6a. sz. Fizetendő hozzájárulás'!B6</f>
        <v>1302</v>
      </c>
      <c r="C6" s="6"/>
      <c r="D6" s="6"/>
      <c r="E6" s="6"/>
      <c r="F6" s="6"/>
      <c r="G6" s="6"/>
      <c r="H6" s="139">
        <f>C6+D6+E6+F6+G6</f>
        <v>0</v>
      </c>
      <c r="I6" s="139"/>
      <c r="J6" s="9"/>
      <c r="K6" s="9"/>
      <c r="L6" s="9"/>
      <c r="M6" s="9"/>
      <c r="N6" s="13">
        <f t="shared" ref="N6:N45" si="0">SUM(I6:M6)</f>
        <v>0</v>
      </c>
      <c r="O6" s="328" t="s">
        <v>42</v>
      </c>
    </row>
    <row r="7" spans="1:15" x14ac:dyDescent="0.3">
      <c r="A7" s="324" t="s">
        <v>43</v>
      </c>
      <c r="B7" s="75">
        <f>'[4]6a. sz. Fizetendő hozzájárulás'!B7</f>
        <v>1827</v>
      </c>
      <c r="C7" s="6"/>
      <c r="D7" s="6">
        <v>2262169</v>
      </c>
      <c r="E7" s="6"/>
      <c r="F7" s="6"/>
      <c r="G7" s="6"/>
      <c r="H7" s="139">
        <f t="shared" ref="H7:H45" si="1">C7+D7+E7+F7+G7</f>
        <v>2262169</v>
      </c>
      <c r="I7" s="139"/>
      <c r="J7" s="6">
        <f>D7</f>
        <v>2262169</v>
      </c>
      <c r="K7" s="6"/>
      <c r="L7" s="6"/>
      <c r="M7" s="6"/>
      <c r="N7" s="139">
        <f t="shared" si="0"/>
        <v>2262169</v>
      </c>
      <c r="O7" s="325" t="s">
        <v>43</v>
      </c>
    </row>
    <row r="8" spans="1:15" x14ac:dyDescent="0.3">
      <c r="A8" s="324" t="s">
        <v>44</v>
      </c>
      <c r="B8" s="319">
        <f>'[4]6a. sz. Fizetendő hozzájárulás'!B8</f>
        <v>892</v>
      </c>
      <c r="C8" s="6"/>
      <c r="D8" s="6">
        <v>812844</v>
      </c>
      <c r="E8" s="6"/>
      <c r="F8" s="6"/>
      <c r="G8" s="6"/>
      <c r="H8" s="139">
        <f t="shared" si="1"/>
        <v>812844</v>
      </c>
      <c r="I8" s="139"/>
      <c r="J8" s="9">
        <f>D8</f>
        <v>812844</v>
      </c>
      <c r="K8" s="9"/>
      <c r="L8" s="9"/>
      <c r="M8" s="9"/>
      <c r="N8" s="13">
        <f t="shared" si="0"/>
        <v>812844</v>
      </c>
      <c r="O8" s="328" t="s">
        <v>44</v>
      </c>
    </row>
    <row r="9" spans="1:15" x14ac:dyDescent="0.3">
      <c r="A9" s="324" t="s">
        <v>45</v>
      </c>
      <c r="B9" s="75">
        <f>'[4]6a. sz. Fizetendő hozzájárulás'!B9</f>
        <v>1655</v>
      </c>
      <c r="C9" s="6"/>
      <c r="D9" s="6"/>
      <c r="E9" s="6"/>
      <c r="F9" s="6"/>
      <c r="G9" s="6"/>
      <c r="H9" s="139">
        <f t="shared" si="1"/>
        <v>0</v>
      </c>
      <c r="I9" s="139"/>
      <c r="J9" s="6"/>
      <c r="K9" s="6"/>
      <c r="L9" s="6"/>
      <c r="M9" s="6"/>
      <c r="N9" s="139">
        <f t="shared" si="0"/>
        <v>0</v>
      </c>
      <c r="O9" s="325" t="s">
        <v>45</v>
      </c>
    </row>
    <row r="10" spans="1:15" x14ac:dyDescent="0.3">
      <c r="A10" s="324" t="s">
        <v>46</v>
      </c>
      <c r="B10" s="319">
        <f>'[4]6a. sz. Fizetendő hozzájárulás'!B10</f>
        <v>484</v>
      </c>
      <c r="C10" s="6"/>
      <c r="D10" s="6"/>
      <c r="E10" s="6"/>
      <c r="F10" s="6">
        <v>3902</v>
      </c>
      <c r="G10" s="6"/>
      <c r="H10" s="139">
        <f t="shared" si="1"/>
        <v>3902</v>
      </c>
      <c r="I10" s="139"/>
      <c r="J10" s="9"/>
      <c r="K10" s="9"/>
      <c r="L10" s="9">
        <f>F10</f>
        <v>3902</v>
      </c>
      <c r="M10" s="9"/>
      <c r="N10" s="13">
        <f t="shared" si="0"/>
        <v>3902</v>
      </c>
      <c r="O10" s="328" t="s">
        <v>46</v>
      </c>
    </row>
    <row r="11" spans="1:15" x14ac:dyDescent="0.3">
      <c r="A11" s="324" t="s">
        <v>47</v>
      </c>
      <c r="B11" s="75">
        <f>'[4]6a. sz. Fizetendő hozzájárulás'!B11</f>
        <v>2272</v>
      </c>
      <c r="C11" s="6"/>
      <c r="D11" s="6"/>
      <c r="E11" s="6"/>
      <c r="F11" s="6"/>
      <c r="G11" s="6"/>
      <c r="H11" s="139">
        <f t="shared" si="1"/>
        <v>0</v>
      </c>
      <c r="I11" s="139"/>
      <c r="J11" s="6"/>
      <c r="K11" s="6"/>
      <c r="L11" s="6"/>
      <c r="M11" s="6"/>
      <c r="N11" s="139">
        <f t="shared" si="0"/>
        <v>0</v>
      </c>
      <c r="O11" s="325" t="s">
        <v>47</v>
      </c>
    </row>
    <row r="12" spans="1:15" x14ac:dyDescent="0.3">
      <c r="A12" s="324" t="s">
        <v>48</v>
      </c>
      <c r="B12" s="319">
        <f>'[4]6a. sz. Fizetendő hozzájárulás'!B12</f>
        <v>360</v>
      </c>
      <c r="C12" s="6"/>
      <c r="D12" s="6"/>
      <c r="E12" s="6"/>
      <c r="F12" s="6"/>
      <c r="G12" s="6"/>
      <c r="H12" s="139">
        <f t="shared" si="1"/>
        <v>0</v>
      </c>
      <c r="I12" s="139"/>
      <c r="J12" s="9"/>
      <c r="K12" s="9"/>
      <c r="L12" s="9"/>
      <c r="M12" s="9"/>
      <c r="N12" s="13">
        <f t="shared" si="0"/>
        <v>0</v>
      </c>
      <c r="O12" s="328" t="s">
        <v>48</v>
      </c>
    </row>
    <row r="13" spans="1:15" x14ac:dyDescent="0.3">
      <c r="A13" s="324" t="s">
        <v>49</v>
      </c>
      <c r="B13" s="75">
        <f>'[4]6a. sz. Fizetendő hozzájárulás'!B13</f>
        <v>307</v>
      </c>
      <c r="C13" s="6"/>
      <c r="D13" s="6"/>
      <c r="E13" s="6"/>
      <c r="F13" s="6"/>
      <c r="G13" s="6"/>
      <c r="H13" s="139">
        <f t="shared" si="1"/>
        <v>0</v>
      </c>
      <c r="I13" s="139"/>
      <c r="J13" s="6"/>
      <c r="K13" s="6"/>
      <c r="L13" s="6"/>
      <c r="M13" s="6"/>
      <c r="N13" s="139">
        <f t="shared" si="0"/>
        <v>0</v>
      </c>
      <c r="O13" s="325" t="s">
        <v>49</v>
      </c>
    </row>
    <row r="14" spans="1:15" x14ac:dyDescent="0.3">
      <c r="A14" s="324" t="s">
        <v>50</v>
      </c>
      <c r="B14" s="319">
        <f>'[4]6a. sz. Fizetendő hozzájárulás'!B14</f>
        <v>97</v>
      </c>
      <c r="C14" s="6"/>
      <c r="D14" s="6"/>
      <c r="E14" s="6"/>
      <c r="F14" s="6">
        <v>970</v>
      </c>
      <c r="G14" s="6"/>
      <c r="H14" s="139">
        <f t="shared" si="1"/>
        <v>970</v>
      </c>
      <c r="I14" s="139"/>
      <c r="J14" s="9"/>
      <c r="K14" s="9"/>
      <c r="L14" s="9">
        <f>F14</f>
        <v>970</v>
      </c>
      <c r="M14" s="9"/>
      <c r="N14" s="13">
        <f t="shared" si="0"/>
        <v>970</v>
      </c>
      <c r="O14" s="328" t="s">
        <v>50</v>
      </c>
    </row>
    <row r="15" spans="1:15" x14ac:dyDescent="0.3">
      <c r="A15" s="324" t="s">
        <v>51</v>
      </c>
      <c r="B15" s="75">
        <f>'[4]6a. sz. Fizetendő hozzájárulás'!B15</f>
        <v>321</v>
      </c>
      <c r="C15" s="6"/>
      <c r="D15" s="6"/>
      <c r="E15" s="6"/>
      <c r="F15" s="6"/>
      <c r="G15" s="6"/>
      <c r="H15" s="139">
        <f t="shared" si="1"/>
        <v>0</v>
      </c>
      <c r="I15" s="139"/>
      <c r="J15" s="6"/>
      <c r="K15" s="6"/>
      <c r="L15" s="6"/>
      <c r="M15" s="6"/>
      <c r="N15" s="139">
        <f t="shared" si="0"/>
        <v>0</v>
      </c>
      <c r="O15" s="325" t="s">
        <v>51</v>
      </c>
    </row>
    <row r="16" spans="1:15" x14ac:dyDescent="0.3">
      <c r="A16" s="324" t="s">
        <v>52</v>
      </c>
      <c r="B16" s="319">
        <f>'[4]6a. sz. Fizetendő hozzájárulás'!B16</f>
        <v>278</v>
      </c>
      <c r="C16" s="6"/>
      <c r="D16" s="6"/>
      <c r="E16" s="6"/>
      <c r="F16" s="6">
        <v>3602</v>
      </c>
      <c r="G16" s="6"/>
      <c r="H16" s="139">
        <f t="shared" si="1"/>
        <v>3602</v>
      </c>
      <c r="I16" s="139"/>
      <c r="J16" s="9"/>
      <c r="K16" s="9"/>
      <c r="L16" s="329">
        <f>F16</f>
        <v>3602</v>
      </c>
      <c r="M16" s="9"/>
      <c r="N16" s="13">
        <f t="shared" si="0"/>
        <v>3602</v>
      </c>
      <c r="O16" s="328" t="s">
        <v>52</v>
      </c>
    </row>
    <row r="17" spans="1:15" x14ac:dyDescent="0.3">
      <c r="A17" s="324" t="s">
        <v>53</v>
      </c>
      <c r="B17" s="75">
        <f>'[4]6a. sz. Fizetendő hozzájárulás'!B17</f>
        <v>68</v>
      </c>
      <c r="C17" s="6"/>
      <c r="D17" s="6"/>
      <c r="E17" s="6"/>
      <c r="F17" s="6"/>
      <c r="G17" s="6"/>
      <c r="H17" s="139">
        <f t="shared" si="1"/>
        <v>0</v>
      </c>
      <c r="I17" s="139"/>
      <c r="J17" s="6"/>
      <c r="K17" s="6"/>
      <c r="L17" s="6"/>
      <c r="M17" s="6"/>
      <c r="N17" s="139">
        <f t="shared" si="0"/>
        <v>0</v>
      </c>
      <c r="O17" s="325" t="s">
        <v>53</v>
      </c>
    </row>
    <row r="18" spans="1:15" x14ac:dyDescent="0.3">
      <c r="A18" s="324" t="s">
        <v>54</v>
      </c>
      <c r="B18" s="319">
        <f>'[4]6a. sz. Fizetendő hozzájárulás'!B18</f>
        <v>348</v>
      </c>
      <c r="C18" s="6"/>
      <c r="D18" s="6"/>
      <c r="E18" s="6"/>
      <c r="F18" s="6"/>
      <c r="G18" s="6"/>
      <c r="H18" s="139">
        <f t="shared" si="1"/>
        <v>0</v>
      </c>
      <c r="I18" s="139"/>
      <c r="J18" s="9"/>
      <c r="K18" s="9"/>
      <c r="L18" s="9"/>
      <c r="M18" s="9"/>
      <c r="N18" s="13">
        <f t="shared" si="0"/>
        <v>0</v>
      </c>
      <c r="O18" s="328" t="s">
        <v>54</v>
      </c>
    </row>
    <row r="19" spans="1:15" x14ac:dyDescent="0.3">
      <c r="A19" s="324" t="s">
        <v>55</v>
      </c>
      <c r="B19" s="75">
        <f>'[4]6a. sz. Fizetendő hozzájárulás'!B19</f>
        <v>2296</v>
      </c>
      <c r="C19" s="6"/>
      <c r="D19" s="6"/>
      <c r="E19" s="6"/>
      <c r="F19" s="6">
        <v>35884</v>
      </c>
      <c r="G19" s="6"/>
      <c r="H19" s="139">
        <f t="shared" si="1"/>
        <v>35884</v>
      </c>
      <c r="I19" s="139"/>
      <c r="J19" s="6"/>
      <c r="K19" s="6"/>
      <c r="L19" s="6">
        <f>F19</f>
        <v>35884</v>
      </c>
      <c r="M19" s="6"/>
      <c r="N19" s="139">
        <f t="shared" si="0"/>
        <v>35884</v>
      </c>
      <c r="O19" s="325" t="s">
        <v>55</v>
      </c>
    </row>
    <row r="20" spans="1:15" x14ac:dyDescent="0.3">
      <c r="A20" s="324" t="s">
        <v>56</v>
      </c>
      <c r="B20" s="319">
        <f>'[4]6a. sz. Fizetendő hozzájárulás'!B20</f>
        <v>49</v>
      </c>
      <c r="C20" s="6"/>
      <c r="D20" s="6"/>
      <c r="E20" s="6"/>
      <c r="F20" s="6"/>
      <c r="G20" s="6"/>
      <c r="H20" s="139">
        <f t="shared" si="1"/>
        <v>0</v>
      </c>
      <c r="I20" s="139"/>
      <c r="J20" s="9"/>
      <c r="K20" s="9"/>
      <c r="L20" s="9"/>
      <c r="M20" s="9"/>
      <c r="N20" s="13">
        <f t="shared" si="0"/>
        <v>0</v>
      </c>
      <c r="O20" s="328" t="s">
        <v>56</v>
      </c>
    </row>
    <row r="21" spans="1:15" x14ac:dyDescent="0.3">
      <c r="A21" s="324" t="s">
        <v>57</v>
      </c>
      <c r="B21" s="75">
        <f>'[4]6a. sz. Fizetendő hozzájárulás'!B21</f>
        <v>11328</v>
      </c>
      <c r="C21" s="6">
        <f>18577848+15060090</f>
        <v>33637938</v>
      </c>
      <c r="D21" s="75">
        <f>36041605+9683445</f>
        <v>45725050</v>
      </c>
      <c r="E21" s="75"/>
      <c r="F21" s="75"/>
      <c r="G21" s="75">
        <f>12739501+11912500</f>
        <v>24652001</v>
      </c>
      <c r="H21" s="139">
        <f t="shared" si="1"/>
        <v>104014989</v>
      </c>
      <c r="I21" s="6">
        <f>18577848+15060090</f>
        <v>33637938</v>
      </c>
      <c r="J21" s="75">
        <f>36041605+9683445</f>
        <v>45725050</v>
      </c>
      <c r="K21" s="75"/>
      <c r="L21" s="75"/>
      <c r="M21" s="75">
        <f>12739501+11912500</f>
        <v>24652001</v>
      </c>
      <c r="N21" s="139">
        <f t="shared" si="0"/>
        <v>104014989</v>
      </c>
      <c r="O21" s="325" t="s">
        <v>57</v>
      </c>
    </row>
    <row r="22" spans="1:15" x14ac:dyDescent="0.3">
      <c r="A22" s="324" t="s">
        <v>58</v>
      </c>
      <c r="B22" s="319">
        <f>'[4]6a. sz. Fizetendő hozzájárulás'!B22</f>
        <v>1394</v>
      </c>
      <c r="C22" s="6"/>
      <c r="D22" s="6"/>
      <c r="E22" s="6"/>
      <c r="F22" s="6"/>
      <c r="G22" s="6"/>
      <c r="H22" s="139">
        <f t="shared" si="1"/>
        <v>0</v>
      </c>
      <c r="I22" s="139"/>
      <c r="J22" s="9"/>
      <c r="K22" s="9"/>
      <c r="L22" s="9"/>
      <c r="M22" s="9"/>
      <c r="N22" s="13">
        <f t="shared" si="0"/>
        <v>0</v>
      </c>
      <c r="O22" s="328" t="s">
        <v>58</v>
      </c>
    </row>
    <row r="23" spans="1:15" x14ac:dyDescent="0.3">
      <c r="A23" s="324" t="s">
        <v>59</v>
      </c>
      <c r="B23" s="75">
        <f>'[4]6a. sz. Fizetendő hozzájárulás'!B23</f>
        <v>490</v>
      </c>
      <c r="C23" s="6"/>
      <c r="D23" s="6"/>
      <c r="E23" s="6"/>
      <c r="F23" s="6">
        <f>7244+176</f>
        <v>7420</v>
      </c>
      <c r="G23" s="6"/>
      <c r="H23" s="139">
        <f t="shared" si="1"/>
        <v>7420</v>
      </c>
      <c r="I23" s="139"/>
      <c r="J23" s="6"/>
      <c r="K23" s="6"/>
      <c r="L23" s="6">
        <v>7244</v>
      </c>
      <c r="M23" s="6"/>
      <c r="N23" s="139">
        <f t="shared" si="0"/>
        <v>7244</v>
      </c>
      <c r="O23" s="325" t="s">
        <v>59</v>
      </c>
    </row>
    <row r="24" spans="1:15" x14ac:dyDescent="0.3">
      <c r="A24" s="324" t="s">
        <v>60</v>
      </c>
      <c r="B24" s="319">
        <f>'[4]6a. sz. Fizetendő hozzájárulás'!B24</f>
        <v>862</v>
      </c>
      <c r="C24" s="6"/>
      <c r="D24" s="6"/>
      <c r="E24" s="6">
        <v>2</v>
      </c>
      <c r="F24" s="6">
        <v>491</v>
      </c>
      <c r="G24" s="6"/>
      <c r="H24" s="139">
        <f t="shared" si="1"/>
        <v>493</v>
      </c>
      <c r="I24" s="139"/>
      <c r="J24" s="9"/>
      <c r="K24" s="9"/>
      <c r="L24" s="9"/>
      <c r="M24" s="9"/>
      <c r="N24" s="13">
        <f t="shared" si="0"/>
        <v>0</v>
      </c>
      <c r="O24" s="328" t="s">
        <v>60</v>
      </c>
    </row>
    <row r="25" spans="1:15" x14ac:dyDescent="0.3">
      <c r="A25" s="324" t="s">
        <v>61</v>
      </c>
      <c r="B25" s="75">
        <f>'[4]6a. sz. Fizetendő hozzájárulás'!B25</f>
        <v>130</v>
      </c>
      <c r="C25" s="6"/>
      <c r="D25" s="6"/>
      <c r="E25" s="6"/>
      <c r="F25" s="6"/>
      <c r="G25" s="6"/>
      <c r="H25" s="139">
        <f t="shared" si="1"/>
        <v>0</v>
      </c>
      <c r="I25" s="139"/>
      <c r="J25" s="6"/>
      <c r="K25" s="6"/>
      <c r="L25" s="6"/>
      <c r="M25" s="6"/>
      <c r="N25" s="139">
        <f t="shared" si="0"/>
        <v>0</v>
      </c>
      <c r="O25" s="325" t="s">
        <v>61</v>
      </c>
    </row>
    <row r="26" spans="1:15" x14ac:dyDescent="0.3">
      <c r="A26" s="324" t="s">
        <v>62</v>
      </c>
      <c r="B26" s="319">
        <f>'[4]6a. sz. Fizetendő hozzájárulás'!B26</f>
        <v>733</v>
      </c>
      <c r="C26" s="6"/>
      <c r="D26" s="6">
        <v>5147520</v>
      </c>
      <c r="E26" s="6"/>
      <c r="F26" s="6"/>
      <c r="G26" s="6"/>
      <c r="H26" s="139">
        <f t="shared" si="1"/>
        <v>5147520</v>
      </c>
      <c r="I26" s="139"/>
      <c r="J26" s="9">
        <f>D26</f>
        <v>5147520</v>
      </c>
      <c r="K26" s="9"/>
      <c r="L26" s="9"/>
      <c r="M26" s="9"/>
      <c r="N26" s="13">
        <f t="shared" si="0"/>
        <v>5147520</v>
      </c>
      <c r="O26" s="328" t="s">
        <v>62</v>
      </c>
    </row>
    <row r="27" spans="1:15" x14ac:dyDescent="0.3">
      <c r="A27" s="324" t="s">
        <v>63</v>
      </c>
      <c r="B27" s="75">
        <f>'[4]6a. sz. Fizetendő hozzájárulás'!B27</f>
        <v>803</v>
      </c>
      <c r="C27" s="6"/>
      <c r="D27" s="6"/>
      <c r="E27" s="6"/>
      <c r="F27" s="6">
        <f>15018+2000</f>
        <v>17018</v>
      </c>
      <c r="G27" s="6"/>
      <c r="H27" s="139">
        <f t="shared" si="1"/>
        <v>17018</v>
      </c>
      <c r="I27" s="139"/>
      <c r="J27" s="6"/>
      <c r="K27" s="6"/>
      <c r="L27" s="6">
        <v>15018</v>
      </c>
      <c r="M27" s="6"/>
      <c r="N27" s="139">
        <f t="shared" si="0"/>
        <v>15018</v>
      </c>
      <c r="O27" s="325" t="s">
        <v>63</v>
      </c>
    </row>
    <row r="28" spans="1:15" x14ac:dyDescent="0.3">
      <c r="A28" s="324" t="s">
        <v>64</v>
      </c>
      <c r="B28" s="319">
        <f>'[4]6a. sz. Fizetendő hozzájárulás'!B28</f>
        <v>864</v>
      </c>
      <c r="C28" s="6"/>
      <c r="D28" s="6"/>
      <c r="E28" s="6"/>
      <c r="F28" s="6"/>
      <c r="G28" s="6"/>
      <c r="H28" s="139">
        <f t="shared" si="1"/>
        <v>0</v>
      </c>
      <c r="I28" s="139"/>
      <c r="J28" s="9"/>
      <c r="K28" s="9"/>
      <c r="L28" s="9"/>
      <c r="M28" s="9"/>
      <c r="N28" s="13">
        <f t="shared" si="0"/>
        <v>0</v>
      </c>
      <c r="O28" s="328" t="s">
        <v>64</v>
      </c>
    </row>
    <row r="29" spans="1:15" x14ac:dyDescent="0.3">
      <c r="A29" s="324" t="s">
        <v>65</v>
      </c>
      <c r="B29" s="75">
        <f>'[4]6a. sz. Fizetendő hozzájárulás'!B29</f>
        <v>506</v>
      </c>
      <c r="C29" s="6">
        <v>325205</v>
      </c>
      <c r="D29" s="6"/>
      <c r="E29" s="6">
        <f>2556+14563</f>
        <v>17119</v>
      </c>
      <c r="F29" s="6">
        <v>56902</v>
      </c>
      <c r="G29" s="6"/>
      <c r="H29" s="139">
        <f t="shared" si="1"/>
        <v>399226</v>
      </c>
      <c r="I29" s="139"/>
      <c r="J29" s="6"/>
      <c r="K29" s="6"/>
      <c r="L29" s="6"/>
      <c r="M29" s="6"/>
      <c r="N29" s="139">
        <f t="shared" si="0"/>
        <v>0</v>
      </c>
      <c r="O29" s="325" t="s">
        <v>65</v>
      </c>
    </row>
    <row r="30" spans="1:15" x14ac:dyDescent="0.3">
      <c r="A30" s="324" t="s">
        <v>66</v>
      </c>
      <c r="B30" s="319">
        <f>'[4]6a. sz. Fizetendő hozzájárulás'!B30</f>
        <v>538</v>
      </c>
      <c r="C30" s="6"/>
      <c r="D30" s="6"/>
      <c r="E30" s="6"/>
      <c r="F30" s="6"/>
      <c r="G30" s="6"/>
      <c r="H30" s="139">
        <f t="shared" si="1"/>
        <v>0</v>
      </c>
      <c r="I30" s="139"/>
      <c r="J30" s="9"/>
      <c r="K30" s="9"/>
      <c r="L30" s="9"/>
      <c r="M30" s="9"/>
      <c r="N30" s="13">
        <f t="shared" si="0"/>
        <v>0</v>
      </c>
      <c r="O30" s="328" t="s">
        <v>66</v>
      </c>
    </row>
    <row r="31" spans="1:15" x14ac:dyDescent="0.3">
      <c r="A31" s="324" t="s">
        <v>67</v>
      </c>
      <c r="B31" s="75">
        <f>'[4]6a. sz. Fizetendő hozzájárulás'!B31</f>
        <v>735</v>
      </c>
      <c r="C31" s="6"/>
      <c r="D31" s="6"/>
      <c r="E31" s="6"/>
      <c r="F31" s="6">
        <v>527</v>
      </c>
      <c r="G31" s="6"/>
      <c r="H31" s="139">
        <f t="shared" si="1"/>
        <v>527</v>
      </c>
      <c r="I31" s="139"/>
      <c r="J31" s="6"/>
      <c r="K31" s="6"/>
      <c r="L31" s="6"/>
      <c r="M31" s="6"/>
      <c r="N31" s="139">
        <f t="shared" si="0"/>
        <v>0</v>
      </c>
      <c r="O31" s="325" t="s">
        <v>67</v>
      </c>
    </row>
    <row r="32" spans="1:15" x14ac:dyDescent="0.3">
      <c r="A32" s="324" t="s">
        <v>68</v>
      </c>
      <c r="B32" s="319">
        <f>'[4]6a. sz. Fizetendő hozzájárulás'!B32</f>
        <v>99</v>
      </c>
      <c r="C32" s="6"/>
      <c r="D32" s="6"/>
      <c r="E32" s="6"/>
      <c r="F32" s="6"/>
      <c r="G32" s="6"/>
      <c r="H32" s="139">
        <f t="shared" si="1"/>
        <v>0</v>
      </c>
      <c r="I32" s="139"/>
      <c r="J32" s="9"/>
      <c r="K32" s="9"/>
      <c r="L32" s="9"/>
      <c r="M32" s="9"/>
      <c r="N32" s="13">
        <f t="shared" si="0"/>
        <v>0</v>
      </c>
      <c r="O32" s="328" t="s">
        <v>68</v>
      </c>
    </row>
    <row r="33" spans="1:15" x14ac:dyDescent="0.3">
      <c r="A33" s="324" t="s">
        <v>69</v>
      </c>
      <c r="B33" s="75">
        <f>'[4]6a. sz. Fizetendő hozzájárulás'!B33</f>
        <v>865</v>
      </c>
      <c r="C33" s="6">
        <v>10</v>
      </c>
      <c r="D33" s="6"/>
      <c r="E33" s="6"/>
      <c r="F33" s="6">
        <v>3954</v>
      </c>
      <c r="G33" s="6"/>
      <c r="H33" s="139">
        <f t="shared" si="1"/>
        <v>3964</v>
      </c>
      <c r="I33" s="139"/>
      <c r="J33" s="6"/>
      <c r="K33" s="6"/>
      <c r="L33" s="6"/>
      <c r="M33" s="6"/>
      <c r="N33" s="139">
        <f t="shared" si="0"/>
        <v>0</v>
      </c>
      <c r="O33" s="325" t="s">
        <v>69</v>
      </c>
    </row>
    <row r="34" spans="1:15" x14ac:dyDescent="0.3">
      <c r="A34" s="324" t="s">
        <v>70</v>
      </c>
      <c r="B34" s="319">
        <f>'[4]6a. sz. Fizetendő hozzájárulás'!B34</f>
        <v>582</v>
      </c>
      <c r="C34" s="6"/>
      <c r="D34" s="6"/>
      <c r="E34" s="6"/>
      <c r="F34" s="6"/>
      <c r="G34" s="6"/>
      <c r="H34" s="139">
        <f t="shared" si="1"/>
        <v>0</v>
      </c>
      <c r="I34" s="139"/>
      <c r="J34" s="9"/>
      <c r="K34" s="9"/>
      <c r="L34" s="9"/>
      <c r="M34" s="9"/>
      <c r="N34" s="13">
        <f t="shared" si="0"/>
        <v>0</v>
      </c>
      <c r="O34" s="328" t="s">
        <v>70</v>
      </c>
    </row>
    <row r="35" spans="1:15" x14ac:dyDescent="0.3">
      <c r="A35" s="324" t="s">
        <v>71</v>
      </c>
      <c r="B35" s="75">
        <f>'[4]6a. sz. Fizetendő hozzájárulás'!B35</f>
        <v>213</v>
      </c>
      <c r="C35" s="6"/>
      <c r="D35" s="6"/>
      <c r="E35" s="6"/>
      <c r="F35" s="6">
        <v>1938</v>
      </c>
      <c r="G35" s="6"/>
      <c r="H35" s="139">
        <f t="shared" si="1"/>
        <v>1938</v>
      </c>
      <c r="I35" s="139"/>
      <c r="J35" s="6"/>
      <c r="K35" s="6"/>
      <c r="L35" s="6">
        <f>F35</f>
        <v>1938</v>
      </c>
      <c r="M35" s="6"/>
      <c r="N35" s="139">
        <f t="shared" si="0"/>
        <v>1938</v>
      </c>
      <c r="O35" s="325" t="s">
        <v>71</v>
      </c>
    </row>
    <row r="36" spans="1:15" x14ac:dyDescent="0.3">
      <c r="A36" s="324" t="s">
        <v>72</v>
      </c>
      <c r="B36" s="319">
        <f>'[4]6a. sz. Fizetendő hozzájárulás'!B36</f>
        <v>330</v>
      </c>
      <c r="C36" s="6"/>
      <c r="D36" s="6"/>
      <c r="E36" s="6"/>
      <c r="F36" s="6"/>
      <c r="G36" s="6"/>
      <c r="H36" s="139">
        <f t="shared" si="1"/>
        <v>0</v>
      </c>
      <c r="I36" s="139"/>
      <c r="J36" s="9"/>
      <c r="K36" s="9"/>
      <c r="L36" s="9"/>
      <c r="M36" s="9"/>
      <c r="N36" s="13">
        <f t="shared" si="0"/>
        <v>0</v>
      </c>
      <c r="O36" s="328" t="s">
        <v>72</v>
      </c>
    </row>
    <row r="37" spans="1:15" x14ac:dyDescent="0.3">
      <c r="A37" s="324" t="s">
        <v>73</v>
      </c>
      <c r="B37" s="75">
        <f>'[4]6a. sz. Fizetendő hozzájárulás'!B37</f>
        <v>302</v>
      </c>
      <c r="C37" s="6"/>
      <c r="D37" s="6"/>
      <c r="E37" s="6"/>
      <c r="F37" s="6"/>
      <c r="G37" s="6"/>
      <c r="H37" s="139">
        <f t="shared" si="1"/>
        <v>0</v>
      </c>
      <c r="I37" s="139"/>
      <c r="J37" s="6"/>
      <c r="K37" s="6"/>
      <c r="L37" s="6"/>
      <c r="M37" s="6"/>
      <c r="N37" s="139">
        <f t="shared" si="0"/>
        <v>0</v>
      </c>
      <c r="O37" s="325" t="s">
        <v>73</v>
      </c>
    </row>
    <row r="38" spans="1:15" x14ac:dyDescent="0.3">
      <c r="A38" s="324" t="s">
        <v>74</v>
      </c>
      <c r="B38" s="319">
        <f>'[4]6a. sz. Fizetendő hozzájárulás'!B38</f>
        <v>657</v>
      </c>
      <c r="C38" s="6"/>
      <c r="D38" s="6"/>
      <c r="E38" s="6"/>
      <c r="F38" s="6"/>
      <c r="G38" s="6"/>
      <c r="H38" s="139">
        <f t="shared" si="1"/>
        <v>0</v>
      </c>
      <c r="I38" s="139"/>
      <c r="J38" s="9"/>
      <c r="K38" s="9"/>
      <c r="L38" s="9"/>
      <c r="M38" s="9"/>
      <c r="N38" s="13">
        <f t="shared" si="0"/>
        <v>0</v>
      </c>
      <c r="O38" s="328" t="s">
        <v>74</v>
      </c>
    </row>
    <row r="39" spans="1:15" x14ac:dyDescent="0.3">
      <c r="A39" s="324" t="s">
        <v>75</v>
      </c>
      <c r="B39" s="75">
        <f>'[4]6a. sz. Fizetendő hozzájárulás'!B39</f>
        <v>434</v>
      </c>
      <c r="C39" s="6"/>
      <c r="D39" s="6"/>
      <c r="E39" s="6"/>
      <c r="F39" s="6">
        <v>1214</v>
      </c>
      <c r="G39" s="6"/>
      <c r="H39" s="139">
        <f t="shared" si="1"/>
        <v>1214</v>
      </c>
      <c r="I39" s="139"/>
      <c r="J39" s="6"/>
      <c r="K39" s="6"/>
      <c r="L39" s="6"/>
      <c r="M39" s="6"/>
      <c r="N39" s="139">
        <f t="shared" si="0"/>
        <v>0</v>
      </c>
      <c r="O39" s="325" t="s">
        <v>75</v>
      </c>
    </row>
    <row r="40" spans="1:15" x14ac:dyDescent="0.3">
      <c r="A40" s="324" t="s">
        <v>76</v>
      </c>
      <c r="B40" s="319">
        <f>'[4]6a. sz. Fizetendő hozzájárulás'!B40</f>
        <v>156</v>
      </c>
      <c r="C40" s="6"/>
      <c r="D40" s="6"/>
      <c r="E40" s="6"/>
      <c r="F40" s="6"/>
      <c r="G40" s="6"/>
      <c r="H40" s="139">
        <f t="shared" si="1"/>
        <v>0</v>
      </c>
      <c r="I40" s="139"/>
      <c r="J40" s="9"/>
      <c r="K40" s="9"/>
      <c r="L40" s="9"/>
      <c r="M40" s="9"/>
      <c r="N40" s="13">
        <f t="shared" si="0"/>
        <v>0</v>
      </c>
      <c r="O40" s="328" t="s">
        <v>76</v>
      </c>
    </row>
    <row r="41" spans="1:15" x14ac:dyDescent="0.3">
      <c r="A41" s="324" t="s">
        <v>77</v>
      </c>
      <c r="B41" s="75">
        <f>'[4]6a. sz. Fizetendő hozzájárulás'!B41</f>
        <v>163</v>
      </c>
      <c r="C41" s="6"/>
      <c r="D41" s="6"/>
      <c r="E41" s="6"/>
      <c r="F41" s="6">
        <f>5520+177</f>
        <v>5697</v>
      </c>
      <c r="G41" s="6"/>
      <c r="H41" s="139">
        <f t="shared" si="1"/>
        <v>5697</v>
      </c>
      <c r="I41" s="139"/>
      <c r="J41" s="6"/>
      <c r="K41" s="6"/>
      <c r="L41" s="6">
        <v>5520</v>
      </c>
      <c r="M41" s="6"/>
      <c r="N41" s="139">
        <f t="shared" si="0"/>
        <v>5520</v>
      </c>
      <c r="O41" s="325" t="s">
        <v>77</v>
      </c>
    </row>
    <row r="42" spans="1:15" x14ac:dyDescent="0.3">
      <c r="A42" s="324" t="s">
        <v>78</v>
      </c>
      <c r="B42" s="319">
        <f>'[4]6a. sz. Fizetendő hozzájárulás'!B42</f>
        <v>773</v>
      </c>
      <c r="C42" s="6"/>
      <c r="D42" s="6"/>
      <c r="E42" s="6"/>
      <c r="F42" s="6">
        <f>155945+7809</f>
        <v>163754</v>
      </c>
      <c r="G42" s="6"/>
      <c r="H42" s="139">
        <f t="shared" si="1"/>
        <v>163754</v>
      </c>
      <c r="I42" s="139"/>
      <c r="J42" s="9"/>
      <c r="K42" s="9"/>
      <c r="L42" s="9">
        <v>155945</v>
      </c>
      <c r="M42" s="9"/>
      <c r="N42" s="13">
        <f t="shared" si="0"/>
        <v>155945</v>
      </c>
      <c r="O42" s="328" t="s">
        <v>78</v>
      </c>
    </row>
    <row r="43" spans="1:15" x14ac:dyDescent="0.3">
      <c r="A43" s="324" t="s">
        <v>79</v>
      </c>
      <c r="B43" s="75">
        <f>'[4]6a. sz. Fizetendő hozzájárulás'!B43</f>
        <v>563</v>
      </c>
      <c r="C43" s="6"/>
      <c r="D43" s="6"/>
      <c r="E43" s="6"/>
      <c r="F43" s="6">
        <v>5890</v>
      </c>
      <c r="G43" s="6"/>
      <c r="H43" s="139">
        <f t="shared" si="1"/>
        <v>5890</v>
      </c>
      <c r="I43" s="139"/>
      <c r="J43" s="6"/>
      <c r="K43" s="6"/>
      <c r="L43" s="6">
        <f>F43</f>
        <v>5890</v>
      </c>
      <c r="M43" s="6"/>
      <c r="N43" s="139">
        <f t="shared" si="0"/>
        <v>5890</v>
      </c>
      <c r="O43" s="325" t="s">
        <v>79</v>
      </c>
    </row>
    <row r="44" spans="1:15" x14ac:dyDescent="0.3">
      <c r="A44" s="324" t="s">
        <v>517</v>
      </c>
      <c r="B44" s="75">
        <f>'[4]6a. sz. Fizetendő hozzájárulás'!B44</f>
        <v>2367</v>
      </c>
      <c r="C44" s="6"/>
      <c r="D44" s="6"/>
      <c r="E44" s="6"/>
      <c r="F44" s="6"/>
      <c r="G44" s="6"/>
      <c r="H44" s="139">
        <f t="shared" si="1"/>
        <v>0</v>
      </c>
      <c r="I44" s="139"/>
      <c r="J44" s="9"/>
      <c r="K44" s="9"/>
      <c r="L44" s="9"/>
      <c r="M44" s="9"/>
      <c r="N44" s="13">
        <f t="shared" si="0"/>
        <v>0</v>
      </c>
      <c r="O44" s="328" t="s">
        <v>517</v>
      </c>
    </row>
    <row r="45" spans="1:15" x14ac:dyDescent="0.3">
      <c r="A45" s="324" t="s">
        <v>518</v>
      </c>
      <c r="B45" s="75">
        <f>'[4]6a. sz. Fizetendő hozzájárulás'!B45</f>
        <v>2931</v>
      </c>
      <c r="C45" s="6"/>
      <c r="D45" s="6"/>
      <c r="E45" s="6"/>
      <c r="F45" s="6"/>
      <c r="G45" s="6"/>
      <c r="H45" s="139">
        <f t="shared" si="1"/>
        <v>0</v>
      </c>
      <c r="I45" s="139"/>
      <c r="J45" s="6"/>
      <c r="K45" s="6"/>
      <c r="L45" s="6"/>
      <c r="M45" s="6"/>
      <c r="N45" s="139">
        <f t="shared" si="0"/>
        <v>0</v>
      </c>
      <c r="O45" s="325" t="s">
        <v>518</v>
      </c>
    </row>
    <row r="46" spans="1:15" x14ac:dyDescent="0.3">
      <c r="A46" s="326"/>
      <c r="B46" s="327">
        <f>SUBTOTAL(109,B6:B45)</f>
        <v>41374</v>
      </c>
      <c r="C46" s="327">
        <f>SUBTOTAL(109,C6:C45)</f>
        <v>33963153</v>
      </c>
      <c r="D46" s="327">
        <f>SUBTOTAL(109,D6:D45)</f>
        <v>53947583</v>
      </c>
      <c r="E46" s="327">
        <f>SUBTOTAL(109,'6b. sz. Településeknek átadott'!$E$6:$E$45)</f>
        <v>17121</v>
      </c>
      <c r="F46" s="327">
        <f>SUBTOTAL(109,'6b. sz. Településeknek átadott'!$F$6:$F$45)</f>
        <v>309163</v>
      </c>
      <c r="G46" s="327">
        <f>SUBTOTAL(109,G6:G45)</f>
        <v>24652001</v>
      </c>
      <c r="H46" s="327">
        <f>SUBTOTAL(109,H6:H45)</f>
        <v>112889021</v>
      </c>
      <c r="I46" s="327">
        <f t="shared" ref="I46" si="2">SUBTOTAL(109,I6:I45)</f>
        <v>33637938</v>
      </c>
      <c r="J46" s="327">
        <f>SUBTOTAL(109,J6:J45)</f>
        <v>53947583</v>
      </c>
      <c r="K46" s="327">
        <f t="shared" ref="K46:N46" si="3">SUBTOTAL(109,K6:K45)</f>
        <v>0</v>
      </c>
      <c r="L46" s="327">
        <f t="shared" si="3"/>
        <v>235913</v>
      </c>
      <c r="M46" s="327">
        <f t="shared" si="3"/>
        <v>24652001</v>
      </c>
      <c r="N46" s="327">
        <f t="shared" si="3"/>
        <v>112473435</v>
      </c>
      <c r="O46" s="330"/>
    </row>
    <row r="48" spans="1:15" x14ac:dyDescent="0.3">
      <c r="G48" s="1"/>
    </row>
  </sheetData>
  <mergeCells count="4">
    <mergeCell ref="A3:H3"/>
    <mergeCell ref="A4:B4"/>
    <mergeCell ref="A5:B5"/>
    <mergeCell ref="I3:O3"/>
  </mergeCells>
  <pageMargins left="0.25" right="0.25" top="0.75" bottom="0.75" header="0.3" footer="0.3"/>
  <pageSetup paperSize="8" scale="99" orientation="landscape" r:id="rId1"/>
  <headerFooter>
    <oddHeader xml:space="preserve">&amp;C.../2025 () sz. határozat
a Marcali Kistérségi Többcélú Társulás 2024. évi költségvetésének teljesítéséről
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5</vt:i4>
      </vt:variant>
    </vt:vector>
  </HeadingPairs>
  <TitlesOfParts>
    <vt:vector size="24" baseType="lpstr">
      <vt:lpstr>1.sz.Bevételi források</vt:lpstr>
      <vt:lpstr>2.szKiadás kiemelt jogcímenként</vt:lpstr>
      <vt:lpstr>3a sz.Működési mérleg</vt:lpstr>
      <vt:lpstr>3b sz.Felhalmozási mérleg</vt:lpstr>
      <vt:lpstr>4. sz. felújítási ei</vt:lpstr>
      <vt:lpstr>5.sz.beruházási kiadások</vt:lpstr>
      <vt:lpstr>6a. sz. Fizetett</vt:lpstr>
      <vt:lpstr>6a. sz. hátralék</vt:lpstr>
      <vt:lpstr>6b. sz. Településeknek átadott</vt:lpstr>
      <vt:lpstr>6c. sz. intézmény műk elsz</vt:lpstr>
      <vt:lpstr>7. Intézményi költségvetése</vt:lpstr>
      <vt:lpstr>8.sz. Társulás ktg feladatonkén</vt:lpstr>
      <vt:lpstr>10.Létszám e. i.</vt:lpstr>
      <vt:lpstr>10. Közfoglalk. létszám ei</vt:lpstr>
      <vt:lpstr>11.EU által támogatott projekt</vt:lpstr>
      <vt:lpstr>12.sz maradvány</vt:lpstr>
      <vt:lpstr>13.sz vagyonmérleg</vt:lpstr>
      <vt:lpstr>14. sz Gazdálkodó szervezetek</vt:lpstr>
      <vt:lpstr>15.sz Több éves kihatás</vt:lpstr>
      <vt:lpstr>'1.sz.Bevételi források'!Nyomtatási_terület</vt:lpstr>
      <vt:lpstr>'6a. sz. Fizetett'!Nyomtatási_terület</vt:lpstr>
      <vt:lpstr>'6a. sz. hátralék'!Nyomtatási_terület</vt:lpstr>
      <vt:lpstr>'6c. sz. intézmény műk elsz'!Nyomtatási_terület</vt:lpstr>
      <vt:lpstr>'8.sz. Társulás ktg feladatonkén'!Nyomtatási_terület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Bereczk Balázs</cp:lastModifiedBy>
  <cp:lastPrinted>2025-05-21T05:47:49Z</cp:lastPrinted>
  <dcterms:created xsi:type="dcterms:W3CDTF">2010-02-04T18:23:25Z</dcterms:created>
  <dcterms:modified xsi:type="dcterms:W3CDTF">2025-05-27T10:47:31Z</dcterms:modified>
</cp:coreProperties>
</file>