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tsegvetesekBeszamolok\Beszámoló 2018\"/>
    </mc:Choice>
  </mc:AlternateContent>
  <xr:revisionPtr revIDLastSave="0" documentId="8_{BD33557B-9B6A-4E9A-BD70-D6D995FCE594}" xr6:coauthVersionLast="43" xr6:coauthVersionMax="43" xr10:uidLastSave="{00000000-0000-0000-0000-000000000000}"/>
  <bookViews>
    <workbookView xWindow="-120" yWindow="-120" windowWidth="29040" windowHeight="15840" firstSheet="21" activeTab="26" xr2:uid="{00000000-000D-0000-FFFF-FFFF00000000}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65" r:id="rId6"/>
    <sheet name="6. beruházás" sheetId="79" r:id="rId7"/>
    <sheet name="7.  felújítás (2)" sheetId="80" r:id="rId8"/>
    <sheet name="8.  melléklet létszám (2 (4)" sheetId="62" r:id="rId9"/>
    <sheet name="9.1.mell működés mérleg" sheetId="42" r:id="rId10"/>
    <sheet name="9.2.mell felhalm mérleg" sheetId="43" r:id="rId11"/>
    <sheet name="10. Maradványkimutatás" sheetId="90" r:id="rId12"/>
    <sheet name="11. Közvetett támpogatások (2)" sheetId="93" r:id="rId13"/>
    <sheet name="12.1. Mérleg" sheetId="100" r:id="rId14"/>
    <sheet name="12.2  Vagyonkimutatás" sheetId="98" r:id="rId15"/>
    <sheet name="12.3. Vagyonkimutatás 0-ás" sheetId="99" r:id="rId16"/>
    <sheet name="13. melléklet többéves" sheetId="76" r:id="rId17"/>
    <sheet name="14. előir.felh.terv" sheetId="92" r:id="rId18"/>
    <sheet name="15.melléklet (2)" sheetId="89" r:id="rId19"/>
    <sheet name="1.tájékoztató kimutatás (3)" sheetId="81" r:id="rId20"/>
    <sheet name="2.Tájékoztató kimutatás (2)" sheetId="72" r:id="rId21"/>
    <sheet name="3. Tájékoztató kimutatás" sheetId="83" r:id="rId22"/>
    <sheet name="4.sz tájékoztató kimutatás" sheetId="97" r:id="rId23"/>
    <sheet name="5.Sportpályázat" sheetId="94" r:id="rId24"/>
    <sheet name="6.Közművelődési céltámogatás" sheetId="95" r:id="rId25"/>
    <sheet name="7.Szociális pályázat" sheetId="96" r:id="rId26"/>
    <sheet name="Munka1" sheetId="87" r:id="rId27"/>
  </sheets>
  <externalReferences>
    <externalReference r:id="rId28"/>
  </externalReferences>
  <definedNames>
    <definedName name="_xlnm.Print_Titles" localSheetId="20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4">'12.2  Vagyonkimutatás'!$A$1:$I$452</definedName>
    <definedName name="_xlnm.Print_Area" localSheetId="15">'12.3. Vagyonkimutatás 0-ás'!$A$1:$M$126</definedName>
    <definedName name="_xlnm.Print_Area" localSheetId="16">'13. melléklet többéves'!$A$1:$Q$16</definedName>
    <definedName name="_xlnm.Print_Area" localSheetId="18">'15.melléklet (2)'!$A$1:$U$20</definedName>
    <definedName name="_xlnm.Print_Area" localSheetId="20">'2.Tájékoztató kimutatás (2)'!$A$1:$AE$31</definedName>
    <definedName name="_xlnm.Print_Area" localSheetId="21">'3. Tájékoztató kimutatás'!$A$1:$F$13</definedName>
    <definedName name="_xlnm.Print_Area" localSheetId="2">'3.Intézményi bevételek (2)'!$A$1:$R$37</definedName>
    <definedName name="_xlnm.Print_Area" localSheetId="3">'4.Intézményi kiadások (2)'!$A$1:$R$26</definedName>
    <definedName name="_xlnm.Print_Area" localSheetId="4">'5.1 Önkormányzat bevétele (2)'!$A$1:$F$53</definedName>
    <definedName name="_xlnm.Print_Area" localSheetId="5">'5.2 Önkormányzat kiadása (3)'!$A$1:$F$95</definedName>
    <definedName name="_xlnm.Print_Area" localSheetId="6">'6. beruházás'!$A$1:$H$49</definedName>
    <definedName name="_xlnm.Print_Area" localSheetId="25">'7.Szociális pályázat'!$A$1:$I$14</definedName>
    <definedName name="_xlnm.Print_Area" localSheetId="9">'9.1.mell működés mérleg'!$A$1:$H$22</definedName>
    <definedName name="_xlnm.Print_Area" localSheetId="10">'9.2.mell felhalm mérleg'!$A$1:$H$21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93" l="1"/>
  <c r="D14" i="93"/>
  <c r="I446" i="98" l="1"/>
  <c r="I447" i="98" l="1"/>
  <c r="E86" i="100" l="1"/>
  <c r="C86" i="100"/>
  <c r="E85" i="100"/>
  <c r="C85" i="100"/>
  <c r="E84" i="100"/>
  <c r="C84" i="100"/>
  <c r="E83" i="100"/>
  <c r="C83" i="100"/>
  <c r="E82" i="100"/>
  <c r="C82" i="100"/>
  <c r="E81" i="100"/>
  <c r="C81" i="100"/>
  <c r="E80" i="100"/>
  <c r="C80" i="100"/>
  <c r="E79" i="100"/>
  <c r="C79" i="100"/>
  <c r="E78" i="100"/>
  <c r="C78" i="100"/>
  <c r="E77" i="100"/>
  <c r="C77" i="100"/>
  <c r="E76" i="100"/>
  <c r="C76" i="100"/>
  <c r="E75" i="100"/>
  <c r="C75" i="100"/>
  <c r="E74" i="100"/>
  <c r="C74" i="100"/>
  <c r="E73" i="100"/>
  <c r="C73" i="100"/>
  <c r="E72" i="100"/>
  <c r="C72" i="100"/>
  <c r="E71" i="100"/>
  <c r="C71" i="100"/>
  <c r="E70" i="100"/>
  <c r="C70" i="100"/>
  <c r="E69" i="100"/>
  <c r="C69" i="100"/>
  <c r="E68" i="100"/>
  <c r="C68" i="100"/>
  <c r="E67" i="100"/>
  <c r="C67" i="100"/>
  <c r="E66" i="100"/>
  <c r="C66" i="100"/>
  <c r="E65" i="100"/>
  <c r="C65" i="100"/>
  <c r="E64" i="100"/>
  <c r="C64" i="100"/>
  <c r="E63" i="100"/>
  <c r="C63" i="100"/>
  <c r="E62" i="100"/>
  <c r="C62" i="100"/>
  <c r="E61" i="100"/>
  <c r="C61" i="100"/>
  <c r="E60" i="100"/>
  <c r="C60" i="100"/>
  <c r="E59" i="100"/>
  <c r="C59" i="100"/>
  <c r="E58" i="100"/>
  <c r="C58" i="100"/>
  <c r="E57" i="100"/>
  <c r="C57" i="100"/>
  <c r="E56" i="100"/>
  <c r="C56" i="100"/>
  <c r="E55" i="100"/>
  <c r="C55" i="100"/>
  <c r="E54" i="100"/>
  <c r="C54" i="100"/>
  <c r="E53" i="100"/>
  <c r="C53" i="100"/>
  <c r="E52" i="100"/>
  <c r="C52" i="100"/>
  <c r="E51" i="100"/>
  <c r="C51" i="100"/>
  <c r="E50" i="100"/>
  <c r="C50" i="100"/>
  <c r="E49" i="100"/>
  <c r="C49" i="100"/>
  <c r="E48" i="100"/>
  <c r="C48" i="100"/>
  <c r="E47" i="100"/>
  <c r="C47" i="100"/>
  <c r="E46" i="100"/>
  <c r="C46" i="100"/>
  <c r="E45" i="100"/>
  <c r="C45" i="100"/>
  <c r="E44" i="100"/>
  <c r="C44" i="100"/>
  <c r="E43" i="100"/>
  <c r="C43" i="100"/>
  <c r="E42" i="100"/>
  <c r="C42" i="100"/>
  <c r="E41" i="100"/>
  <c r="C41" i="100"/>
  <c r="E40" i="100"/>
  <c r="C40" i="100"/>
  <c r="E39" i="100"/>
  <c r="C39" i="100"/>
  <c r="E38" i="100"/>
  <c r="C38" i="100"/>
  <c r="E37" i="100"/>
  <c r="C37" i="100"/>
  <c r="E36" i="100"/>
  <c r="C36" i="100"/>
  <c r="E35" i="100"/>
  <c r="C35" i="100"/>
  <c r="E34" i="100"/>
  <c r="C34" i="100"/>
  <c r="E33" i="100"/>
  <c r="C33" i="100"/>
  <c r="E32" i="100"/>
  <c r="C32" i="100"/>
  <c r="E31" i="100"/>
  <c r="C31" i="100"/>
  <c r="E30" i="100"/>
  <c r="C30" i="100"/>
  <c r="E29" i="100"/>
  <c r="C29" i="100"/>
  <c r="E28" i="100"/>
  <c r="C28" i="100"/>
  <c r="E27" i="100"/>
  <c r="C27" i="100"/>
  <c r="E26" i="100"/>
  <c r="C26" i="100"/>
  <c r="E25" i="100"/>
  <c r="C25" i="100"/>
  <c r="E24" i="100"/>
  <c r="C24" i="100"/>
  <c r="E23" i="100"/>
  <c r="C23" i="100"/>
  <c r="E22" i="100"/>
  <c r="C22" i="100"/>
  <c r="E21" i="100"/>
  <c r="C21" i="100"/>
  <c r="E20" i="100"/>
  <c r="C20" i="100"/>
  <c r="E19" i="100"/>
  <c r="C19" i="100"/>
  <c r="E18" i="100"/>
  <c r="C18" i="100"/>
  <c r="E17" i="100"/>
  <c r="C17" i="100"/>
  <c r="E16" i="100"/>
  <c r="C16" i="100"/>
  <c r="E15" i="100"/>
  <c r="C15" i="100"/>
  <c r="E14" i="100"/>
  <c r="C14" i="100"/>
  <c r="E13" i="100"/>
  <c r="C13" i="100"/>
  <c r="E12" i="100"/>
  <c r="C12" i="100"/>
  <c r="E11" i="100"/>
  <c r="C11" i="100"/>
  <c r="E10" i="100"/>
  <c r="C10" i="100"/>
  <c r="E9" i="100"/>
  <c r="C9" i="100"/>
  <c r="E8" i="100"/>
  <c r="C8" i="100"/>
  <c r="E7" i="100"/>
  <c r="C7" i="100"/>
  <c r="E6" i="100"/>
  <c r="C6" i="100"/>
  <c r="I110" i="99"/>
  <c r="H110" i="99"/>
  <c r="F110" i="99"/>
  <c r="E110" i="99"/>
  <c r="C110" i="99"/>
  <c r="B110" i="99"/>
  <c r="L109" i="99"/>
  <c r="K109" i="99"/>
  <c r="J109" i="99"/>
  <c r="G109" i="99"/>
  <c r="M109" i="99" s="1"/>
  <c r="D109" i="99"/>
  <c r="L108" i="99"/>
  <c r="K108" i="99"/>
  <c r="J108" i="99"/>
  <c r="M108" i="99" s="1"/>
  <c r="G108" i="99"/>
  <c r="D108" i="99"/>
  <c r="L107" i="99"/>
  <c r="K107" i="99"/>
  <c r="J107" i="99"/>
  <c r="G107" i="99"/>
  <c r="M107" i="99" s="1"/>
  <c r="D107" i="99"/>
  <c r="L106" i="99"/>
  <c r="K106" i="99"/>
  <c r="J106" i="99"/>
  <c r="M106" i="99" s="1"/>
  <c r="G106" i="99"/>
  <c r="D106" i="99"/>
  <c r="L105" i="99"/>
  <c r="K105" i="99"/>
  <c r="J105" i="99"/>
  <c r="G105" i="99"/>
  <c r="M105" i="99" s="1"/>
  <c r="D105" i="99"/>
  <c r="L104" i="99"/>
  <c r="K104" i="99"/>
  <c r="J104" i="99"/>
  <c r="M104" i="99" s="1"/>
  <c r="G104" i="99"/>
  <c r="D104" i="99"/>
  <c r="L103" i="99"/>
  <c r="K103" i="99"/>
  <c r="J103" i="99"/>
  <c r="G103" i="99"/>
  <c r="M103" i="99" s="1"/>
  <c r="D103" i="99"/>
  <c r="L102" i="99"/>
  <c r="L110" i="99" s="1"/>
  <c r="K102" i="99"/>
  <c r="K110" i="99" s="1"/>
  <c r="J102" i="99"/>
  <c r="M102" i="99" s="1"/>
  <c r="M110" i="99" s="1"/>
  <c r="G102" i="99"/>
  <c r="G110" i="99" s="1"/>
  <c r="D102" i="99"/>
  <c r="D110" i="99" s="1"/>
  <c r="I93" i="99"/>
  <c r="I111" i="99" s="1"/>
  <c r="I112" i="99" s="1"/>
  <c r="I114" i="99" s="1"/>
  <c r="H93" i="99"/>
  <c r="H111" i="99" s="1"/>
  <c r="H112" i="99" s="1"/>
  <c r="H114" i="99" s="1"/>
  <c r="F93" i="99"/>
  <c r="F111" i="99" s="1"/>
  <c r="F112" i="99" s="1"/>
  <c r="F114" i="99" s="1"/>
  <c r="E93" i="99"/>
  <c r="E111" i="99" s="1"/>
  <c r="E112" i="99" s="1"/>
  <c r="E114" i="99" s="1"/>
  <c r="C93" i="99"/>
  <c r="C111" i="99" s="1"/>
  <c r="C112" i="99" s="1"/>
  <c r="C114" i="99" s="1"/>
  <c r="B93" i="99"/>
  <c r="B111" i="99" s="1"/>
  <c r="B112" i="99" s="1"/>
  <c r="B114" i="99" s="1"/>
  <c r="L92" i="99"/>
  <c r="K92" i="99"/>
  <c r="J92" i="99"/>
  <c r="G92" i="99"/>
  <c r="M92" i="99" s="1"/>
  <c r="D92" i="99"/>
  <c r="L91" i="99"/>
  <c r="K91" i="99"/>
  <c r="J91" i="99"/>
  <c r="M91" i="99" s="1"/>
  <c r="G91" i="99"/>
  <c r="D91" i="99"/>
  <c r="L90" i="99"/>
  <c r="K90" i="99"/>
  <c r="J90" i="99"/>
  <c r="G90" i="99"/>
  <c r="M90" i="99" s="1"/>
  <c r="D90" i="99"/>
  <c r="L89" i="99"/>
  <c r="K89" i="99"/>
  <c r="J89" i="99"/>
  <c r="M89" i="99" s="1"/>
  <c r="G89" i="99"/>
  <c r="D89" i="99"/>
  <c r="L88" i="99"/>
  <c r="K88" i="99"/>
  <c r="J88" i="99"/>
  <c r="G88" i="99"/>
  <c r="M88" i="99" s="1"/>
  <c r="D88" i="99"/>
  <c r="L87" i="99"/>
  <c r="K87" i="99"/>
  <c r="J87" i="99"/>
  <c r="M87" i="99" s="1"/>
  <c r="G87" i="99"/>
  <c r="D87" i="99"/>
  <c r="L86" i="99"/>
  <c r="K86" i="99"/>
  <c r="J86" i="99"/>
  <c r="G86" i="99"/>
  <c r="M86" i="99" s="1"/>
  <c r="D86" i="99"/>
  <c r="L85" i="99"/>
  <c r="L93" i="99" s="1"/>
  <c r="L111" i="99" s="1"/>
  <c r="L112" i="99" s="1"/>
  <c r="L114" i="99" s="1"/>
  <c r="K85" i="99"/>
  <c r="J85" i="99"/>
  <c r="M85" i="99" s="1"/>
  <c r="G85" i="99"/>
  <c r="D85" i="99"/>
  <c r="D93" i="99" s="1"/>
  <c r="D111" i="99" s="1"/>
  <c r="D112" i="99" s="1"/>
  <c r="D114" i="99" s="1"/>
  <c r="E76" i="99"/>
  <c r="E78" i="99" s="1"/>
  <c r="E124" i="99" s="1"/>
  <c r="I75" i="99"/>
  <c r="H75" i="99"/>
  <c r="F75" i="99"/>
  <c r="E75" i="99"/>
  <c r="C75" i="99"/>
  <c r="B75" i="99"/>
  <c r="L74" i="99"/>
  <c r="K74" i="99"/>
  <c r="J74" i="99"/>
  <c r="G74" i="99"/>
  <c r="M74" i="99" s="1"/>
  <c r="D74" i="99"/>
  <c r="L73" i="99"/>
  <c r="K73" i="99"/>
  <c r="J73" i="99"/>
  <c r="M73" i="99" s="1"/>
  <c r="G73" i="99"/>
  <c r="D73" i="99"/>
  <c r="L72" i="99"/>
  <c r="K72" i="99"/>
  <c r="J72" i="99"/>
  <c r="G72" i="99"/>
  <c r="M72" i="99" s="1"/>
  <c r="D72" i="99"/>
  <c r="L71" i="99"/>
  <c r="K71" i="99"/>
  <c r="J71" i="99"/>
  <c r="M71" i="99" s="1"/>
  <c r="G71" i="99"/>
  <c r="D71" i="99"/>
  <c r="L70" i="99"/>
  <c r="K70" i="99"/>
  <c r="J70" i="99"/>
  <c r="G70" i="99"/>
  <c r="M70" i="99" s="1"/>
  <c r="D70" i="99"/>
  <c r="L69" i="99"/>
  <c r="K69" i="99"/>
  <c r="J69" i="99"/>
  <c r="M69" i="99" s="1"/>
  <c r="G69" i="99"/>
  <c r="D69" i="99"/>
  <c r="L68" i="99"/>
  <c r="K68" i="99"/>
  <c r="J68" i="99"/>
  <c r="G68" i="99"/>
  <c r="M68" i="99" s="1"/>
  <c r="D68" i="99"/>
  <c r="L67" i="99"/>
  <c r="L75" i="99" s="1"/>
  <c r="K67" i="99"/>
  <c r="K75" i="99" s="1"/>
  <c r="J67" i="99"/>
  <c r="M67" i="99" s="1"/>
  <c r="M75" i="99" s="1"/>
  <c r="G67" i="99"/>
  <c r="D67" i="99"/>
  <c r="D75" i="99" s="1"/>
  <c r="E56" i="99"/>
  <c r="I55" i="99"/>
  <c r="I56" i="99" s="1"/>
  <c r="H55" i="99"/>
  <c r="H56" i="99" s="1"/>
  <c r="F55" i="99"/>
  <c r="F56" i="99" s="1"/>
  <c r="E55" i="99"/>
  <c r="C55" i="99"/>
  <c r="C56" i="99" s="1"/>
  <c r="B55" i="99"/>
  <c r="B56" i="99" s="1"/>
  <c r="L54" i="99"/>
  <c r="K54" i="99"/>
  <c r="J54" i="99"/>
  <c r="G54" i="99"/>
  <c r="M54" i="99" s="1"/>
  <c r="D54" i="99"/>
  <c r="L53" i="99"/>
  <c r="K53" i="99"/>
  <c r="J53" i="99"/>
  <c r="M53" i="99" s="1"/>
  <c r="G53" i="99"/>
  <c r="D53" i="99"/>
  <c r="L52" i="99"/>
  <c r="K52" i="99"/>
  <c r="J52" i="99"/>
  <c r="G52" i="99"/>
  <c r="M52" i="99" s="1"/>
  <c r="D52" i="99"/>
  <c r="L51" i="99"/>
  <c r="K51" i="99"/>
  <c r="J51" i="99"/>
  <c r="M51" i="99" s="1"/>
  <c r="G51" i="99"/>
  <c r="D51" i="99"/>
  <c r="L50" i="99"/>
  <c r="K50" i="99"/>
  <c r="J50" i="99"/>
  <c r="G50" i="99"/>
  <c r="M50" i="99" s="1"/>
  <c r="D50" i="99"/>
  <c r="L49" i="99"/>
  <c r="K49" i="99"/>
  <c r="J49" i="99"/>
  <c r="M49" i="99" s="1"/>
  <c r="G49" i="99"/>
  <c r="D49" i="99"/>
  <c r="L48" i="99"/>
  <c r="K48" i="99"/>
  <c r="J48" i="99"/>
  <c r="G48" i="99"/>
  <c r="M48" i="99" s="1"/>
  <c r="D48" i="99"/>
  <c r="L47" i="99"/>
  <c r="L55" i="99" s="1"/>
  <c r="L56" i="99" s="1"/>
  <c r="K47" i="99"/>
  <c r="J47" i="99"/>
  <c r="M47" i="99" s="1"/>
  <c r="M55" i="99" s="1"/>
  <c r="M56" i="99" s="1"/>
  <c r="G47" i="99"/>
  <c r="G55" i="99" s="1"/>
  <c r="G56" i="99" s="1"/>
  <c r="D47" i="99"/>
  <c r="D55" i="99" s="1"/>
  <c r="D56" i="99" s="1"/>
  <c r="I35" i="99"/>
  <c r="I76" i="99" s="1"/>
  <c r="I78" i="99" s="1"/>
  <c r="I124" i="99" s="1"/>
  <c r="H35" i="99"/>
  <c r="H76" i="99" s="1"/>
  <c r="H78" i="99" s="1"/>
  <c r="H124" i="99" s="1"/>
  <c r="F35" i="99"/>
  <c r="F76" i="99" s="1"/>
  <c r="F78" i="99" s="1"/>
  <c r="F124" i="99" s="1"/>
  <c r="E35" i="99"/>
  <c r="C35" i="99"/>
  <c r="B35" i="99"/>
  <c r="B76" i="99" s="1"/>
  <c r="B78" i="99" s="1"/>
  <c r="B124" i="99" s="1"/>
  <c r="L34" i="99"/>
  <c r="K34" i="99"/>
  <c r="J34" i="99"/>
  <c r="G34" i="99"/>
  <c r="M34" i="99" s="1"/>
  <c r="D34" i="99"/>
  <c r="L33" i="99"/>
  <c r="K33" i="99"/>
  <c r="J33" i="99"/>
  <c r="M33" i="99" s="1"/>
  <c r="G33" i="99"/>
  <c r="D33" i="99"/>
  <c r="L32" i="99"/>
  <c r="K32" i="99"/>
  <c r="J32" i="99"/>
  <c r="G32" i="99"/>
  <c r="M32" i="99" s="1"/>
  <c r="D32" i="99"/>
  <c r="L31" i="99"/>
  <c r="K31" i="99"/>
  <c r="J31" i="99"/>
  <c r="M31" i="99" s="1"/>
  <c r="G31" i="99"/>
  <c r="D31" i="99"/>
  <c r="L30" i="99"/>
  <c r="K30" i="99"/>
  <c r="J30" i="99"/>
  <c r="G30" i="99"/>
  <c r="M30" i="99" s="1"/>
  <c r="D30" i="99"/>
  <c r="L29" i="99"/>
  <c r="K29" i="99"/>
  <c r="J29" i="99"/>
  <c r="M29" i="99" s="1"/>
  <c r="G29" i="99"/>
  <c r="D29" i="99"/>
  <c r="L28" i="99"/>
  <c r="K28" i="99"/>
  <c r="J28" i="99"/>
  <c r="G28" i="99"/>
  <c r="M28" i="99" s="1"/>
  <c r="D28" i="99"/>
  <c r="L27" i="99"/>
  <c r="L35" i="99" s="1"/>
  <c r="L76" i="99" s="1"/>
  <c r="L78" i="99" s="1"/>
  <c r="L124" i="99" s="1"/>
  <c r="K27" i="99"/>
  <c r="J27" i="99"/>
  <c r="M27" i="99" s="1"/>
  <c r="G27" i="99"/>
  <c r="D27" i="99"/>
  <c r="D35" i="99" s="1"/>
  <c r="D76" i="99" s="1"/>
  <c r="D78" i="99" s="1"/>
  <c r="D124" i="99" s="1"/>
  <c r="I16" i="99"/>
  <c r="I17" i="99" s="1"/>
  <c r="I19" i="99" s="1"/>
  <c r="I123" i="99" s="1"/>
  <c r="I15" i="99"/>
  <c r="H15" i="99"/>
  <c r="H16" i="99" s="1"/>
  <c r="H17" i="99" s="1"/>
  <c r="H19" i="99" s="1"/>
  <c r="H123" i="99" s="1"/>
  <c r="F15" i="99"/>
  <c r="F16" i="99" s="1"/>
  <c r="F17" i="99" s="1"/>
  <c r="F19" i="99" s="1"/>
  <c r="F123" i="99" s="1"/>
  <c r="E15" i="99"/>
  <c r="E16" i="99" s="1"/>
  <c r="E17" i="99" s="1"/>
  <c r="E19" i="99" s="1"/>
  <c r="E123" i="99" s="1"/>
  <c r="C15" i="99"/>
  <c r="C16" i="99" s="1"/>
  <c r="C17" i="99" s="1"/>
  <c r="C19" i="99" s="1"/>
  <c r="C123" i="99" s="1"/>
  <c r="B15" i="99"/>
  <c r="B16" i="99" s="1"/>
  <c r="B17" i="99" s="1"/>
  <c r="B19" i="99" s="1"/>
  <c r="B123" i="99" s="1"/>
  <c r="L14" i="99"/>
  <c r="K14" i="99"/>
  <c r="J14" i="99"/>
  <c r="G14" i="99"/>
  <c r="M14" i="99" s="1"/>
  <c r="D14" i="99"/>
  <c r="L13" i="99"/>
  <c r="K13" i="99"/>
  <c r="J13" i="99"/>
  <c r="M13" i="99" s="1"/>
  <c r="G13" i="99"/>
  <c r="D13" i="99"/>
  <c r="L12" i="99"/>
  <c r="K12" i="99"/>
  <c r="J12" i="99"/>
  <c r="G12" i="99"/>
  <c r="M12" i="99" s="1"/>
  <c r="D12" i="99"/>
  <c r="L11" i="99"/>
  <c r="K11" i="99"/>
  <c r="J11" i="99"/>
  <c r="M11" i="99" s="1"/>
  <c r="G11" i="99"/>
  <c r="D11" i="99"/>
  <c r="L10" i="99"/>
  <c r="K10" i="99"/>
  <c r="J10" i="99"/>
  <c r="G10" i="99"/>
  <c r="M10" i="99" s="1"/>
  <c r="D10" i="99"/>
  <c r="L9" i="99"/>
  <c r="K9" i="99"/>
  <c r="J9" i="99"/>
  <c r="M9" i="99" s="1"/>
  <c r="G9" i="99"/>
  <c r="D9" i="99"/>
  <c r="L8" i="99"/>
  <c r="K8" i="99"/>
  <c r="J8" i="99"/>
  <c r="G8" i="99"/>
  <c r="M8" i="99" s="1"/>
  <c r="D8" i="99"/>
  <c r="L7" i="99"/>
  <c r="L15" i="99" s="1"/>
  <c r="L16" i="99" s="1"/>
  <c r="L17" i="99" s="1"/>
  <c r="L19" i="99" s="1"/>
  <c r="L123" i="99" s="1"/>
  <c r="K7" i="99"/>
  <c r="J7" i="99"/>
  <c r="M7" i="99" s="1"/>
  <c r="M15" i="99" s="1"/>
  <c r="M16" i="99" s="1"/>
  <c r="M17" i="99" s="1"/>
  <c r="M19" i="99" s="1"/>
  <c r="M123" i="99" s="1"/>
  <c r="G7" i="99"/>
  <c r="D7" i="99"/>
  <c r="D15" i="99" s="1"/>
  <c r="D16" i="99" s="1"/>
  <c r="D17" i="99" s="1"/>
  <c r="D19" i="99" s="1"/>
  <c r="D123" i="99" s="1"/>
  <c r="H430" i="98"/>
  <c r="F430" i="98"/>
  <c r="E430" i="98"/>
  <c r="D430" i="98"/>
  <c r="C430" i="98"/>
  <c r="B430" i="98"/>
  <c r="I429" i="98"/>
  <c r="G429" i="98"/>
  <c r="G428" i="98"/>
  <c r="I428" i="98" s="1"/>
  <c r="I426" i="98"/>
  <c r="G426" i="98"/>
  <c r="G425" i="98"/>
  <c r="I425" i="98" s="1"/>
  <c r="I424" i="98"/>
  <c r="G424" i="98"/>
  <c r="G423" i="98"/>
  <c r="I423" i="98" s="1"/>
  <c r="I422" i="98"/>
  <c r="I430" i="98" s="1"/>
  <c r="G422" i="98"/>
  <c r="G430" i="98" s="1"/>
  <c r="H415" i="98"/>
  <c r="G415" i="98"/>
  <c r="F415" i="98"/>
  <c r="E415" i="98"/>
  <c r="D415" i="98"/>
  <c r="C415" i="98"/>
  <c r="B415" i="98"/>
  <c r="G414" i="98"/>
  <c r="I414" i="98" s="1"/>
  <c r="I413" i="98"/>
  <c r="G413" i="98"/>
  <c r="G412" i="98"/>
  <c r="I412" i="98" s="1"/>
  <c r="I411" i="98"/>
  <c r="G411" i="98"/>
  <c r="G410" i="98"/>
  <c r="I410" i="98" s="1"/>
  <c r="I409" i="98"/>
  <c r="G409" i="98"/>
  <c r="G408" i="98"/>
  <c r="I408" i="98" s="1"/>
  <c r="I407" i="98"/>
  <c r="G407" i="98"/>
  <c r="G399" i="98"/>
  <c r="H398" i="98"/>
  <c r="G398" i="98"/>
  <c r="F398" i="98"/>
  <c r="E398" i="98"/>
  <c r="D398" i="98"/>
  <c r="C398" i="98"/>
  <c r="B398" i="98"/>
  <c r="G397" i="98"/>
  <c r="I397" i="98" s="1"/>
  <c r="I396" i="98"/>
  <c r="G396" i="98"/>
  <c r="G395" i="98"/>
  <c r="I395" i="98" s="1"/>
  <c r="I394" i="98"/>
  <c r="G394" i="98"/>
  <c r="G393" i="98"/>
  <c r="I393" i="98" s="1"/>
  <c r="I392" i="98"/>
  <c r="G392" i="98"/>
  <c r="G391" i="98"/>
  <c r="I391" i="98" s="1"/>
  <c r="I390" i="98"/>
  <c r="G390" i="98"/>
  <c r="H383" i="98"/>
  <c r="G383" i="98"/>
  <c r="F383" i="98"/>
  <c r="E383" i="98"/>
  <c r="D383" i="98"/>
  <c r="C383" i="98"/>
  <c r="B383" i="98"/>
  <c r="G382" i="98"/>
  <c r="I382" i="98" s="1"/>
  <c r="I381" i="98"/>
  <c r="G381" i="98"/>
  <c r="G380" i="98"/>
  <c r="I380" i="98" s="1"/>
  <c r="I379" i="98"/>
  <c r="G379" i="98"/>
  <c r="G378" i="98"/>
  <c r="I378" i="98" s="1"/>
  <c r="I377" i="98"/>
  <c r="G377" i="98"/>
  <c r="G376" i="98"/>
  <c r="I376" i="98" s="1"/>
  <c r="I375" i="98"/>
  <c r="G375" i="98"/>
  <c r="H363" i="98"/>
  <c r="H399" i="98" s="1"/>
  <c r="G363" i="98"/>
  <c r="F363" i="98"/>
  <c r="F399" i="98" s="1"/>
  <c r="E363" i="98"/>
  <c r="E399" i="98" s="1"/>
  <c r="D363" i="98"/>
  <c r="D399" i="98" s="1"/>
  <c r="C363" i="98"/>
  <c r="C399" i="98" s="1"/>
  <c r="B363" i="98"/>
  <c r="B399" i="98" s="1"/>
  <c r="G362" i="98"/>
  <c r="I362" i="98" s="1"/>
  <c r="I361" i="98"/>
  <c r="G361" i="98"/>
  <c r="G360" i="98"/>
  <c r="I360" i="98" s="1"/>
  <c r="I359" i="98"/>
  <c r="G359" i="98"/>
  <c r="G358" i="98"/>
  <c r="I358" i="98" s="1"/>
  <c r="I357" i="98"/>
  <c r="G357" i="98"/>
  <c r="G356" i="98"/>
  <c r="I356" i="98" s="1"/>
  <c r="I355" i="98"/>
  <c r="G355" i="98"/>
  <c r="H347" i="98"/>
  <c r="G347" i="98"/>
  <c r="F347" i="98"/>
  <c r="E347" i="98"/>
  <c r="D347" i="98"/>
  <c r="C347" i="98"/>
  <c r="B347" i="98"/>
  <c r="G346" i="98"/>
  <c r="I346" i="98" s="1"/>
  <c r="I345" i="98"/>
  <c r="G345" i="98"/>
  <c r="G344" i="98"/>
  <c r="I344" i="98" s="1"/>
  <c r="I343" i="98"/>
  <c r="G343" i="98"/>
  <c r="G342" i="98"/>
  <c r="I342" i="98" s="1"/>
  <c r="I341" i="98"/>
  <c r="G341" i="98"/>
  <c r="G340" i="98"/>
  <c r="I340" i="98" s="1"/>
  <c r="I339" i="98"/>
  <c r="I347" i="98" s="1"/>
  <c r="G339" i="98"/>
  <c r="H332" i="98"/>
  <c r="G332" i="98"/>
  <c r="F332" i="98"/>
  <c r="E332" i="98"/>
  <c r="D332" i="98"/>
  <c r="C332" i="98"/>
  <c r="B332" i="98"/>
  <c r="G331" i="98"/>
  <c r="I331" i="98" s="1"/>
  <c r="I330" i="98"/>
  <c r="G330" i="98"/>
  <c r="G329" i="98"/>
  <c r="I329" i="98" s="1"/>
  <c r="I328" i="98"/>
  <c r="G328" i="98"/>
  <c r="G327" i="98"/>
  <c r="I327" i="98" s="1"/>
  <c r="I326" i="98"/>
  <c r="G326" i="98"/>
  <c r="G325" i="98"/>
  <c r="I325" i="98" s="1"/>
  <c r="I324" i="98"/>
  <c r="G324" i="98"/>
  <c r="H316" i="98"/>
  <c r="G316" i="98"/>
  <c r="F316" i="98"/>
  <c r="E316" i="98"/>
  <c r="D316" i="98"/>
  <c r="C316" i="98"/>
  <c r="B316" i="98"/>
  <c r="G315" i="98"/>
  <c r="I315" i="98" s="1"/>
  <c r="I314" i="98"/>
  <c r="G314" i="98"/>
  <c r="G313" i="98"/>
  <c r="I313" i="98" s="1"/>
  <c r="I312" i="98"/>
  <c r="G312" i="98"/>
  <c r="G311" i="98"/>
  <c r="I311" i="98" s="1"/>
  <c r="I310" i="98"/>
  <c r="G310" i="98"/>
  <c r="G309" i="98"/>
  <c r="I309" i="98" s="1"/>
  <c r="I308" i="98"/>
  <c r="I316" i="98" s="1"/>
  <c r="G308" i="98"/>
  <c r="H301" i="98"/>
  <c r="G301" i="98"/>
  <c r="F301" i="98"/>
  <c r="E301" i="98"/>
  <c r="D301" i="98"/>
  <c r="C301" i="98"/>
  <c r="B301" i="98"/>
  <c r="G300" i="98"/>
  <c r="I300" i="98" s="1"/>
  <c r="I299" i="98"/>
  <c r="G299" i="98"/>
  <c r="G298" i="98"/>
  <c r="I298" i="98" s="1"/>
  <c r="I297" i="98"/>
  <c r="G297" i="98"/>
  <c r="G296" i="98"/>
  <c r="I296" i="98" s="1"/>
  <c r="I295" i="98"/>
  <c r="G295" i="98"/>
  <c r="G294" i="98"/>
  <c r="I294" i="98" s="1"/>
  <c r="I293" i="98"/>
  <c r="G293" i="98"/>
  <c r="H286" i="98"/>
  <c r="H317" i="98" s="1"/>
  <c r="F286" i="98"/>
  <c r="F317" i="98" s="1"/>
  <c r="E286" i="98"/>
  <c r="E317" i="98" s="1"/>
  <c r="D286" i="98"/>
  <c r="D317" i="98" s="1"/>
  <c r="C286" i="98"/>
  <c r="C317" i="98" s="1"/>
  <c r="B286" i="98"/>
  <c r="B317" i="98" s="1"/>
  <c r="G285" i="98"/>
  <c r="I285" i="98" s="1"/>
  <c r="I284" i="98"/>
  <c r="G284" i="98"/>
  <c r="G283" i="98"/>
  <c r="I283" i="98" s="1"/>
  <c r="I282" i="98"/>
  <c r="G282" i="98"/>
  <c r="G281" i="98"/>
  <c r="I281" i="98" s="1"/>
  <c r="G280" i="98"/>
  <c r="I280" i="98" s="1"/>
  <c r="G279" i="98"/>
  <c r="I279" i="98" s="1"/>
  <c r="G278" i="98"/>
  <c r="G286" i="98" s="1"/>
  <c r="G317" i="98" s="1"/>
  <c r="H267" i="98"/>
  <c r="C267" i="98"/>
  <c r="H266" i="98"/>
  <c r="F266" i="98"/>
  <c r="F267" i="98" s="1"/>
  <c r="E266" i="98"/>
  <c r="E267" i="98" s="1"/>
  <c r="D266" i="98"/>
  <c r="D267" i="98" s="1"/>
  <c r="C266" i="98"/>
  <c r="B266" i="98"/>
  <c r="B267" i="98" s="1"/>
  <c r="G265" i="98"/>
  <c r="I265" i="98" s="1"/>
  <c r="G264" i="98"/>
  <c r="I264" i="98" s="1"/>
  <c r="G263" i="98"/>
  <c r="I263" i="98" s="1"/>
  <c r="G262" i="98"/>
  <c r="I262" i="98" s="1"/>
  <c r="G261" i="98"/>
  <c r="I261" i="98" s="1"/>
  <c r="I260" i="98"/>
  <c r="G260" i="98"/>
  <c r="G259" i="98"/>
  <c r="I259" i="98" s="1"/>
  <c r="G258" i="98"/>
  <c r="G266" i="98" s="1"/>
  <c r="G267" i="98" s="1"/>
  <c r="B250" i="98"/>
  <c r="B251" i="98" s="1"/>
  <c r="B434" i="98" s="1"/>
  <c r="B445" i="98" s="1"/>
  <c r="H249" i="98"/>
  <c r="F249" i="98"/>
  <c r="E249" i="98"/>
  <c r="D249" i="98"/>
  <c r="C249" i="98"/>
  <c r="B249" i="98"/>
  <c r="G248" i="98"/>
  <c r="I248" i="98" s="1"/>
  <c r="G247" i="98"/>
  <c r="I247" i="98" s="1"/>
  <c r="G246" i="98"/>
  <c r="I246" i="98" s="1"/>
  <c r="I245" i="98"/>
  <c r="G245" i="98"/>
  <c r="G244" i="98"/>
  <c r="I244" i="98" s="1"/>
  <c r="G243" i="98"/>
  <c r="I243" i="98" s="1"/>
  <c r="G242" i="98"/>
  <c r="I242" i="98" s="1"/>
  <c r="I241" i="98"/>
  <c r="G241" i="98"/>
  <c r="G249" i="98" s="1"/>
  <c r="H232" i="98"/>
  <c r="F232" i="98"/>
  <c r="E232" i="98"/>
  <c r="D232" i="98"/>
  <c r="C232" i="98"/>
  <c r="B232" i="98"/>
  <c r="G231" i="98"/>
  <c r="I231" i="98" s="1"/>
  <c r="I230" i="98"/>
  <c r="G230" i="98"/>
  <c r="G229" i="98"/>
  <c r="I229" i="98" s="1"/>
  <c r="G228" i="98"/>
  <c r="I228" i="98" s="1"/>
  <c r="G227" i="98"/>
  <c r="I227" i="98" s="1"/>
  <c r="I226" i="98"/>
  <c r="G226" i="98"/>
  <c r="I225" i="98"/>
  <c r="G225" i="98"/>
  <c r="I224" i="98"/>
  <c r="G224" i="98"/>
  <c r="G232" i="98" s="1"/>
  <c r="H217" i="98"/>
  <c r="H250" i="98" s="1"/>
  <c r="H251" i="98" s="1"/>
  <c r="H434" i="98" s="1"/>
  <c r="H445" i="98" s="1"/>
  <c r="F217" i="98"/>
  <c r="F250" i="98" s="1"/>
  <c r="F251" i="98" s="1"/>
  <c r="F434" i="98" s="1"/>
  <c r="F445" i="98" s="1"/>
  <c r="E217" i="98"/>
  <c r="E250" i="98" s="1"/>
  <c r="E251" i="98" s="1"/>
  <c r="E434" i="98" s="1"/>
  <c r="E445" i="98" s="1"/>
  <c r="D217" i="98"/>
  <c r="D250" i="98" s="1"/>
  <c r="D251" i="98" s="1"/>
  <c r="C217" i="98"/>
  <c r="C250" i="98" s="1"/>
  <c r="C251" i="98" s="1"/>
  <c r="C434" i="98" s="1"/>
  <c r="C445" i="98" s="1"/>
  <c r="B217" i="98"/>
  <c r="I216" i="98"/>
  <c r="G216" i="98"/>
  <c r="I215" i="98"/>
  <c r="G215" i="98"/>
  <c r="I214" i="98"/>
  <c r="G214" i="98"/>
  <c r="I213" i="98"/>
  <c r="G213" i="98"/>
  <c r="I212" i="98"/>
  <c r="G212" i="98"/>
  <c r="I211" i="98"/>
  <c r="G211" i="98"/>
  <c r="I210" i="98"/>
  <c r="I217" i="98" s="1"/>
  <c r="G210" i="98"/>
  <c r="I209" i="98"/>
  <c r="G209" i="98"/>
  <c r="G217" i="98" s="1"/>
  <c r="G250" i="98" s="1"/>
  <c r="G251" i="98" s="1"/>
  <c r="G434" i="98" s="1"/>
  <c r="G445" i="98" s="1"/>
  <c r="I445" i="98" s="1"/>
  <c r="H196" i="98"/>
  <c r="F196" i="98"/>
  <c r="E196" i="98"/>
  <c r="D196" i="98"/>
  <c r="C196" i="98"/>
  <c r="B196" i="98"/>
  <c r="I195" i="98"/>
  <c r="G195" i="98"/>
  <c r="I194" i="98"/>
  <c r="G194" i="98"/>
  <c r="I193" i="98"/>
  <c r="G193" i="98"/>
  <c r="I192" i="98"/>
  <c r="G192" i="98"/>
  <c r="I191" i="98"/>
  <c r="G191" i="98"/>
  <c r="I190" i="98"/>
  <c r="G190" i="98"/>
  <c r="I189" i="98"/>
  <c r="I196" i="98" s="1"/>
  <c r="G189" i="98"/>
  <c r="I188" i="98"/>
  <c r="G188" i="98"/>
  <c r="G196" i="98" s="1"/>
  <c r="H181" i="98"/>
  <c r="F181" i="98"/>
  <c r="E181" i="98"/>
  <c r="D181" i="98"/>
  <c r="C181" i="98"/>
  <c r="B181" i="98"/>
  <c r="I180" i="98"/>
  <c r="G180" i="98"/>
  <c r="I179" i="98"/>
  <c r="G179" i="98"/>
  <c r="I178" i="98"/>
  <c r="G178" i="98"/>
  <c r="I177" i="98"/>
  <c r="G177" i="98"/>
  <c r="I176" i="98"/>
  <c r="G176" i="98"/>
  <c r="I175" i="98"/>
  <c r="G175" i="98"/>
  <c r="I174" i="98"/>
  <c r="I181" i="98" s="1"/>
  <c r="G174" i="98"/>
  <c r="I173" i="98"/>
  <c r="G173" i="98"/>
  <c r="G181" i="98" s="1"/>
  <c r="H161" i="98"/>
  <c r="H197" i="98" s="1"/>
  <c r="F161" i="98"/>
  <c r="F197" i="98" s="1"/>
  <c r="E161" i="98"/>
  <c r="E197" i="98" s="1"/>
  <c r="D161" i="98"/>
  <c r="D197" i="98" s="1"/>
  <c r="C161" i="98"/>
  <c r="C197" i="98" s="1"/>
  <c r="B161" i="98"/>
  <c r="B197" i="98" s="1"/>
  <c r="I160" i="98"/>
  <c r="G160" i="98"/>
  <c r="I159" i="98"/>
  <c r="G159" i="98"/>
  <c r="I158" i="98"/>
  <c r="G158" i="98"/>
  <c r="I157" i="98"/>
  <c r="G157" i="98"/>
  <c r="I156" i="98"/>
  <c r="G156" i="98"/>
  <c r="I155" i="98"/>
  <c r="G155" i="98"/>
  <c r="I154" i="98"/>
  <c r="I161" i="98" s="1"/>
  <c r="I197" i="98" s="1"/>
  <c r="G154" i="98"/>
  <c r="I153" i="98"/>
  <c r="G153" i="98"/>
  <c r="G161" i="98" s="1"/>
  <c r="H143" i="98"/>
  <c r="H144" i="98" s="1"/>
  <c r="F143" i="98"/>
  <c r="F144" i="98" s="1"/>
  <c r="E143" i="98"/>
  <c r="E144" i="98" s="1"/>
  <c r="D143" i="98"/>
  <c r="D144" i="98" s="1"/>
  <c r="C143" i="98"/>
  <c r="C144" i="98" s="1"/>
  <c r="B143" i="98"/>
  <c r="B144" i="98" s="1"/>
  <c r="I142" i="98"/>
  <c r="G142" i="98"/>
  <c r="G141" i="98"/>
  <c r="I141" i="98" s="1"/>
  <c r="I140" i="98"/>
  <c r="G140" i="98"/>
  <c r="G139" i="98"/>
  <c r="I139" i="98" s="1"/>
  <c r="I138" i="98"/>
  <c r="G138" i="98"/>
  <c r="G137" i="98"/>
  <c r="I137" i="98" s="1"/>
  <c r="I136" i="98"/>
  <c r="G136" i="98"/>
  <c r="G135" i="98"/>
  <c r="G143" i="98" s="1"/>
  <c r="G144" i="98" s="1"/>
  <c r="H127" i="98"/>
  <c r="H128" i="98" s="1"/>
  <c r="F127" i="98"/>
  <c r="F128" i="98" s="1"/>
  <c r="E127" i="98"/>
  <c r="E128" i="98" s="1"/>
  <c r="D127" i="98"/>
  <c r="D128" i="98" s="1"/>
  <c r="C127" i="98"/>
  <c r="C128" i="98" s="1"/>
  <c r="B127" i="98"/>
  <c r="B128" i="98" s="1"/>
  <c r="I126" i="98"/>
  <c r="G126" i="98"/>
  <c r="G125" i="98"/>
  <c r="I125" i="98" s="1"/>
  <c r="I124" i="98"/>
  <c r="G124" i="98"/>
  <c r="G123" i="98"/>
  <c r="I123" i="98" s="1"/>
  <c r="I122" i="98"/>
  <c r="G122" i="98"/>
  <c r="G121" i="98"/>
  <c r="I121" i="98" s="1"/>
  <c r="I120" i="98"/>
  <c r="G120" i="98"/>
  <c r="G119" i="98"/>
  <c r="G127" i="98" s="1"/>
  <c r="G128" i="98" s="1"/>
  <c r="H111" i="98"/>
  <c r="F111" i="98"/>
  <c r="E111" i="98"/>
  <c r="D111" i="98"/>
  <c r="C111" i="98"/>
  <c r="B111" i="98"/>
  <c r="I110" i="98"/>
  <c r="G110" i="98"/>
  <c r="G109" i="98"/>
  <c r="I109" i="98" s="1"/>
  <c r="I108" i="98"/>
  <c r="G108" i="98"/>
  <c r="G107" i="98"/>
  <c r="I107" i="98" s="1"/>
  <c r="I106" i="98"/>
  <c r="G106" i="98"/>
  <c r="G105" i="98"/>
  <c r="I105" i="98" s="1"/>
  <c r="I104" i="98"/>
  <c r="G104" i="98"/>
  <c r="G103" i="98"/>
  <c r="G111" i="98" s="1"/>
  <c r="H96" i="98"/>
  <c r="F96" i="98"/>
  <c r="E96" i="98"/>
  <c r="D96" i="98"/>
  <c r="C96" i="98"/>
  <c r="B96" i="98"/>
  <c r="I95" i="98"/>
  <c r="G95" i="98"/>
  <c r="G94" i="98"/>
  <c r="I94" i="98" s="1"/>
  <c r="I93" i="98"/>
  <c r="G93" i="98"/>
  <c r="G92" i="98"/>
  <c r="I92" i="98" s="1"/>
  <c r="I91" i="98"/>
  <c r="G91" i="98"/>
  <c r="G90" i="98"/>
  <c r="I90" i="98" s="1"/>
  <c r="I89" i="98"/>
  <c r="G89" i="98"/>
  <c r="G88" i="98"/>
  <c r="G96" i="98" s="1"/>
  <c r="H81" i="98"/>
  <c r="F81" i="98"/>
  <c r="E81" i="98"/>
  <c r="D81" i="98"/>
  <c r="C81" i="98"/>
  <c r="B81" i="98"/>
  <c r="I80" i="98"/>
  <c r="G80" i="98"/>
  <c r="G79" i="98"/>
  <c r="I79" i="98" s="1"/>
  <c r="I78" i="98"/>
  <c r="G78" i="98"/>
  <c r="G77" i="98"/>
  <c r="I77" i="98" s="1"/>
  <c r="I76" i="98"/>
  <c r="G76" i="98"/>
  <c r="G75" i="98"/>
  <c r="I75" i="98" s="1"/>
  <c r="I74" i="98"/>
  <c r="G74" i="98"/>
  <c r="G73" i="98"/>
  <c r="G81" i="98" s="1"/>
  <c r="H66" i="98"/>
  <c r="H112" i="98" s="1"/>
  <c r="F66" i="98"/>
  <c r="F112" i="98" s="1"/>
  <c r="E66" i="98"/>
  <c r="E112" i="98" s="1"/>
  <c r="D66" i="98"/>
  <c r="D112" i="98" s="1"/>
  <c r="C66" i="98"/>
  <c r="C112" i="98" s="1"/>
  <c r="B66" i="98"/>
  <c r="B112" i="98" s="1"/>
  <c r="I65" i="98"/>
  <c r="G65" i="98"/>
  <c r="G64" i="98"/>
  <c r="I64" i="98" s="1"/>
  <c r="I63" i="98"/>
  <c r="G63" i="98"/>
  <c r="G62" i="98"/>
  <c r="I62" i="98" s="1"/>
  <c r="I61" i="98"/>
  <c r="G61" i="98"/>
  <c r="G60" i="98"/>
  <c r="I60" i="98" s="1"/>
  <c r="I59" i="98"/>
  <c r="G59" i="98"/>
  <c r="G58" i="98"/>
  <c r="G66" i="98" s="1"/>
  <c r="H50" i="98"/>
  <c r="H145" i="98" s="1"/>
  <c r="H201" i="98" s="1"/>
  <c r="H444" i="98" s="1"/>
  <c r="F50" i="98"/>
  <c r="F145" i="98" s="1"/>
  <c r="F201" i="98" s="1"/>
  <c r="F444" i="98" s="1"/>
  <c r="E50" i="98"/>
  <c r="D50" i="98"/>
  <c r="C50" i="98"/>
  <c r="C145" i="98" s="1"/>
  <c r="C201" i="98" s="1"/>
  <c r="C444" i="98" s="1"/>
  <c r="B50" i="98"/>
  <c r="B145" i="98" s="1"/>
  <c r="B201" i="98" s="1"/>
  <c r="B444" i="98" s="1"/>
  <c r="I49" i="98"/>
  <c r="G49" i="98"/>
  <c r="G48" i="98"/>
  <c r="I48" i="98" s="1"/>
  <c r="I47" i="98"/>
  <c r="G47" i="98"/>
  <c r="G46" i="98"/>
  <c r="I46" i="98" s="1"/>
  <c r="I45" i="98"/>
  <c r="G45" i="98"/>
  <c r="G44" i="98"/>
  <c r="I44" i="98" s="1"/>
  <c r="I43" i="98"/>
  <c r="G43" i="98"/>
  <c r="G42" i="98"/>
  <c r="G50" i="98" s="1"/>
  <c r="H30" i="98"/>
  <c r="F30" i="98"/>
  <c r="E30" i="98"/>
  <c r="D30" i="98"/>
  <c r="C30" i="98"/>
  <c r="B30" i="98"/>
  <c r="I29" i="98"/>
  <c r="G29" i="98"/>
  <c r="G28" i="98"/>
  <c r="I28" i="98" s="1"/>
  <c r="I27" i="98"/>
  <c r="G27" i="98"/>
  <c r="G26" i="98"/>
  <c r="I26" i="98" s="1"/>
  <c r="I25" i="98"/>
  <c r="G25" i="98"/>
  <c r="G24" i="98"/>
  <c r="I24" i="98" s="1"/>
  <c r="I23" i="98"/>
  <c r="G23" i="98"/>
  <c r="G22" i="98"/>
  <c r="G30" i="98" s="1"/>
  <c r="H15" i="98"/>
  <c r="H34" i="98" s="1"/>
  <c r="H443" i="98" s="1"/>
  <c r="H446" i="98" s="1"/>
  <c r="H447" i="98" s="1"/>
  <c r="F15" i="98"/>
  <c r="F34" i="98" s="1"/>
  <c r="F443" i="98" s="1"/>
  <c r="F446" i="98" s="1"/>
  <c r="F447" i="98" s="1"/>
  <c r="E15" i="98"/>
  <c r="E34" i="98" s="1"/>
  <c r="E443" i="98" s="1"/>
  <c r="D15" i="98"/>
  <c r="D34" i="98" s="1"/>
  <c r="D443" i="98" s="1"/>
  <c r="C15" i="98"/>
  <c r="C34" i="98" s="1"/>
  <c r="C443" i="98" s="1"/>
  <c r="C446" i="98" s="1"/>
  <c r="C447" i="98" s="1"/>
  <c r="B15" i="98"/>
  <c r="B34" i="98" s="1"/>
  <c r="B443" i="98" s="1"/>
  <c r="B446" i="98" s="1"/>
  <c r="I14" i="98"/>
  <c r="G14" i="98"/>
  <c r="G13" i="98"/>
  <c r="I13" i="98" s="1"/>
  <c r="I12" i="98"/>
  <c r="G12" i="98"/>
  <c r="G11" i="98"/>
  <c r="I11" i="98" s="1"/>
  <c r="I10" i="98"/>
  <c r="G10" i="98"/>
  <c r="G9" i="98"/>
  <c r="I9" i="98" s="1"/>
  <c r="I8" i="98"/>
  <c r="G8" i="98"/>
  <c r="G7" i="98"/>
  <c r="G15" i="98" s="1"/>
  <c r="M35" i="99" l="1"/>
  <c r="M76" i="99" s="1"/>
  <c r="M78" i="99" s="1"/>
  <c r="M124" i="99" s="1"/>
  <c r="G15" i="99"/>
  <c r="G16" i="99" s="1"/>
  <c r="G17" i="99" s="1"/>
  <c r="G19" i="99" s="1"/>
  <c r="G123" i="99" s="1"/>
  <c r="G35" i="99"/>
  <c r="C76" i="99"/>
  <c r="C78" i="99" s="1"/>
  <c r="C124" i="99" s="1"/>
  <c r="K93" i="99"/>
  <c r="K111" i="99" s="1"/>
  <c r="K112" i="99" s="1"/>
  <c r="K114" i="99" s="1"/>
  <c r="C125" i="99"/>
  <c r="I126" i="99"/>
  <c r="I125" i="99"/>
  <c r="B126" i="99"/>
  <c r="B125" i="99"/>
  <c r="K55" i="99"/>
  <c r="K56" i="99" s="1"/>
  <c r="G75" i="99"/>
  <c r="D126" i="99"/>
  <c r="D125" i="99"/>
  <c r="L126" i="99"/>
  <c r="L125" i="99"/>
  <c r="E126" i="99"/>
  <c r="E125" i="99"/>
  <c r="M93" i="99"/>
  <c r="M111" i="99" s="1"/>
  <c r="M112" i="99" s="1"/>
  <c r="M114" i="99" s="1"/>
  <c r="M125" i="99" s="1"/>
  <c r="H126" i="99"/>
  <c r="H125" i="99"/>
  <c r="K15" i="99"/>
  <c r="K16" i="99" s="1"/>
  <c r="K17" i="99" s="1"/>
  <c r="K19" i="99" s="1"/>
  <c r="K123" i="99" s="1"/>
  <c r="K35" i="99"/>
  <c r="K76" i="99" s="1"/>
  <c r="K78" i="99" s="1"/>
  <c r="K124" i="99" s="1"/>
  <c r="G93" i="99"/>
  <c r="G111" i="99" s="1"/>
  <c r="G112" i="99" s="1"/>
  <c r="G114" i="99" s="1"/>
  <c r="F126" i="99"/>
  <c r="F125" i="99"/>
  <c r="J15" i="99"/>
  <c r="J16" i="99" s="1"/>
  <c r="J17" i="99" s="1"/>
  <c r="J19" i="99" s="1"/>
  <c r="J123" i="99" s="1"/>
  <c r="J35" i="99"/>
  <c r="J76" i="99" s="1"/>
  <c r="J78" i="99" s="1"/>
  <c r="J124" i="99" s="1"/>
  <c r="J55" i="99"/>
  <c r="J56" i="99" s="1"/>
  <c r="J75" i="99"/>
  <c r="J93" i="99"/>
  <c r="J111" i="99" s="1"/>
  <c r="J112" i="99" s="1"/>
  <c r="J114" i="99" s="1"/>
  <c r="J110" i="99"/>
  <c r="D145" i="98"/>
  <c r="D201" i="98" s="1"/>
  <c r="D444" i="98" s="1"/>
  <c r="D446" i="98" s="1"/>
  <c r="D447" i="98" s="1"/>
  <c r="G197" i="98"/>
  <c r="D434" i="98"/>
  <c r="D445" i="98" s="1"/>
  <c r="G34" i="98"/>
  <c r="G443" i="98" s="1"/>
  <c r="G31" i="98"/>
  <c r="G32" i="98" s="1"/>
  <c r="G112" i="98"/>
  <c r="G145" i="98" s="1"/>
  <c r="G201" i="98" s="1"/>
  <c r="G444" i="98" s="1"/>
  <c r="E145" i="98"/>
  <c r="E201" i="98" s="1"/>
  <c r="E444" i="98" s="1"/>
  <c r="E446" i="98" s="1"/>
  <c r="E447" i="98" s="1"/>
  <c r="B31" i="98"/>
  <c r="B32" i="98" s="1"/>
  <c r="I258" i="98"/>
  <c r="I266" i="98" s="1"/>
  <c r="I267" i="98" s="1"/>
  <c r="I301" i="98"/>
  <c r="I332" i="98"/>
  <c r="I398" i="98"/>
  <c r="F31" i="98"/>
  <c r="F32" i="98" s="1"/>
  <c r="I7" i="98"/>
  <c r="I15" i="98" s="1"/>
  <c r="I22" i="98"/>
  <c r="I30" i="98" s="1"/>
  <c r="C31" i="98"/>
  <c r="C32" i="98" s="1"/>
  <c r="I42" i="98"/>
  <c r="I50" i="98" s="1"/>
  <c r="I58" i="98"/>
  <c r="I66" i="98" s="1"/>
  <c r="I73" i="98"/>
  <c r="I81" i="98" s="1"/>
  <c r="I88" i="98"/>
  <c r="I96" i="98" s="1"/>
  <c r="I103" i="98"/>
  <c r="I111" i="98" s="1"/>
  <c r="I119" i="98"/>
  <c r="I127" i="98" s="1"/>
  <c r="I128" i="98" s="1"/>
  <c r="I135" i="98"/>
  <c r="I143" i="98" s="1"/>
  <c r="I144" i="98" s="1"/>
  <c r="I232" i="98"/>
  <c r="I250" i="98" s="1"/>
  <c r="I251" i="98" s="1"/>
  <c r="I434" i="98" s="1"/>
  <c r="I249" i="98"/>
  <c r="I278" i="98"/>
  <c r="I286" i="98" s="1"/>
  <c r="I317" i="98" s="1"/>
  <c r="I383" i="98"/>
  <c r="I415" i="98"/>
  <c r="E31" i="98"/>
  <c r="E32" i="98" s="1"/>
  <c r="D31" i="98"/>
  <c r="D32" i="98" s="1"/>
  <c r="H31" i="98"/>
  <c r="H32" i="98" s="1"/>
  <c r="I363" i="98"/>
  <c r="I399" i="98" s="1"/>
  <c r="G76" i="99" l="1"/>
  <c r="G78" i="99" s="1"/>
  <c r="G124" i="99" s="1"/>
  <c r="C126" i="99"/>
  <c r="J126" i="99"/>
  <c r="J125" i="99"/>
  <c r="G126" i="99"/>
  <c r="G125" i="99"/>
  <c r="K126" i="99"/>
  <c r="K125" i="99"/>
  <c r="I112" i="98"/>
  <c r="I34" i="98"/>
  <c r="I443" i="98" s="1"/>
  <c r="I31" i="98"/>
  <c r="I32" i="98" s="1"/>
  <c r="I145" i="98"/>
  <c r="I201" i="98" s="1"/>
  <c r="I444" i="98" s="1"/>
  <c r="G446" i="98"/>
  <c r="G447" i="98" s="1"/>
  <c r="I20" i="97" l="1"/>
  <c r="I21" i="97" s="1"/>
  <c r="H20" i="97"/>
  <c r="G20" i="97"/>
  <c r="E20" i="97"/>
  <c r="E21" i="97" s="1"/>
  <c r="D20" i="97"/>
  <c r="F19" i="97"/>
  <c r="K19" i="97" s="1"/>
  <c r="K18" i="97"/>
  <c r="F18" i="97"/>
  <c r="K17" i="97"/>
  <c r="F16" i="97"/>
  <c r="K16" i="97" s="1"/>
  <c r="F15" i="97"/>
  <c r="K15" i="97" s="1"/>
  <c r="F14" i="97"/>
  <c r="F20" i="97" s="1"/>
  <c r="I13" i="97"/>
  <c r="H13" i="97"/>
  <c r="H21" i="97" s="1"/>
  <c r="G13" i="97"/>
  <c r="G21" i="97" s="1"/>
  <c r="E13" i="97"/>
  <c r="D13" i="97"/>
  <c r="D21" i="97" s="1"/>
  <c r="K12" i="97"/>
  <c r="F12" i="97"/>
  <c r="K13" i="97" s="1"/>
  <c r="J11" i="97"/>
  <c r="J21" i="97" s="1"/>
  <c r="I11" i="97"/>
  <c r="H11" i="97"/>
  <c r="G11" i="97"/>
  <c r="E11" i="97"/>
  <c r="D11" i="97"/>
  <c r="K10" i="97"/>
  <c r="F9" i="97"/>
  <c r="F11" i="97" s="1"/>
  <c r="K11" i="97" s="1"/>
  <c r="F8" i="97"/>
  <c r="K8" i="97" s="1"/>
  <c r="K20" i="97" l="1"/>
  <c r="K21" i="97" s="1"/>
  <c r="K9" i="97"/>
  <c r="K14" i="97"/>
  <c r="F13" i="97"/>
  <c r="F21" i="97" s="1"/>
  <c r="D10" i="89"/>
  <c r="F41" i="79" l="1"/>
  <c r="E41" i="79"/>
  <c r="C44" i="65"/>
  <c r="AB31" i="72" l="1"/>
  <c r="B35" i="66"/>
  <c r="Q22" i="67" l="1"/>
  <c r="E6" i="96" l="1"/>
  <c r="G6" i="96"/>
  <c r="E9" i="96"/>
  <c r="F9" i="96"/>
  <c r="G9" i="96"/>
  <c r="H9" i="96"/>
  <c r="E11" i="96"/>
  <c r="F11" i="96"/>
  <c r="G11" i="96"/>
  <c r="H11" i="96"/>
  <c r="E13" i="96"/>
  <c r="F13" i="96"/>
  <c r="G13" i="96"/>
  <c r="H13" i="96"/>
  <c r="E14" i="96"/>
  <c r="G52" i="95" l="1"/>
  <c r="G50" i="95"/>
  <c r="G47" i="95"/>
  <c r="H44" i="95"/>
  <c r="H53" i="95" s="1"/>
  <c r="G41" i="95"/>
  <c r="G39" i="95"/>
  <c r="G32" i="95"/>
  <c r="G30" i="95"/>
  <c r="G28" i="95"/>
  <c r="G24" i="95"/>
  <c r="E24" i="95"/>
  <c r="G18" i="95"/>
  <c r="G16" i="95"/>
  <c r="G12" i="95"/>
  <c r="G53" i="95" s="1"/>
  <c r="G10" i="95"/>
  <c r="E10" i="95"/>
  <c r="G5" i="95"/>
  <c r="E5" i="95"/>
  <c r="I18" i="94"/>
  <c r="H18" i="94"/>
  <c r="G18" i="94"/>
  <c r="D20" i="89" l="1"/>
  <c r="C14" i="93" l="1"/>
  <c r="D11" i="90" l="1"/>
  <c r="D8" i="90"/>
  <c r="D12" i="90" s="1"/>
  <c r="H20" i="42"/>
  <c r="H19" i="43"/>
  <c r="D19" i="43"/>
  <c r="D8" i="43"/>
  <c r="D7" i="43"/>
  <c r="D6" i="43"/>
  <c r="D10" i="42"/>
  <c r="D8" i="42"/>
  <c r="D7" i="42"/>
  <c r="D6" i="42"/>
  <c r="F6" i="65"/>
  <c r="F7" i="65"/>
  <c r="F8" i="65"/>
  <c r="F10" i="65"/>
  <c r="F11" i="65"/>
  <c r="F13" i="65"/>
  <c r="F14" i="65"/>
  <c r="F15" i="65"/>
  <c r="F16" i="65"/>
  <c r="F17" i="65"/>
  <c r="F18" i="65"/>
  <c r="F19" i="65"/>
  <c r="F21" i="65"/>
  <c r="F22" i="65"/>
  <c r="F24" i="65"/>
  <c r="F25" i="65"/>
  <c r="F26" i="65"/>
  <c r="F27" i="65"/>
  <c r="F30" i="65"/>
  <c r="F31" i="65"/>
  <c r="F32" i="65"/>
  <c r="F33" i="65"/>
  <c r="F37" i="65"/>
  <c r="F38" i="65"/>
  <c r="F41" i="65"/>
  <c r="F42" i="65"/>
  <c r="F43" i="65"/>
  <c r="F45" i="65"/>
  <c r="F46" i="65"/>
  <c r="F47" i="65"/>
  <c r="F48" i="65"/>
  <c r="F49" i="65"/>
  <c r="F50" i="65"/>
  <c r="F51" i="65"/>
  <c r="F52" i="65"/>
  <c r="F53" i="65"/>
  <c r="F54" i="65"/>
  <c r="F56" i="65"/>
  <c r="F58" i="65"/>
  <c r="F59" i="65"/>
  <c r="F60" i="65"/>
  <c r="F61" i="65"/>
  <c r="F63" i="65"/>
  <c r="F65" i="65"/>
  <c r="F66" i="65"/>
  <c r="F67" i="65"/>
  <c r="F68" i="65"/>
  <c r="F69" i="65"/>
  <c r="F70" i="65"/>
  <c r="F71" i="65"/>
  <c r="F72" i="65"/>
  <c r="F73" i="65"/>
  <c r="F74" i="65"/>
  <c r="F75" i="65"/>
  <c r="F76" i="65"/>
  <c r="F77" i="65"/>
  <c r="F78" i="65"/>
  <c r="F79" i="65"/>
  <c r="F81" i="65"/>
  <c r="F82" i="65"/>
  <c r="F84" i="65"/>
  <c r="F85" i="65"/>
  <c r="F86" i="65"/>
  <c r="F87" i="65"/>
  <c r="F89" i="65"/>
  <c r="F90" i="65"/>
  <c r="F91" i="65"/>
  <c r="F92" i="65"/>
  <c r="F5" i="65"/>
  <c r="F7" i="64"/>
  <c r="F8" i="64"/>
  <c r="F9" i="64"/>
  <c r="F10" i="64"/>
  <c r="F11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F24" i="64"/>
  <c r="F25" i="64"/>
  <c r="F26" i="64"/>
  <c r="F27" i="64"/>
  <c r="F28" i="64"/>
  <c r="F29" i="64"/>
  <c r="F30" i="64"/>
  <c r="F31" i="64"/>
  <c r="F32" i="64"/>
  <c r="F33" i="64"/>
  <c r="F34" i="64"/>
  <c r="F35" i="64"/>
  <c r="F36" i="64"/>
  <c r="F38" i="64"/>
  <c r="F39" i="64"/>
  <c r="F40" i="64"/>
  <c r="F41" i="64"/>
  <c r="F42" i="64"/>
  <c r="F43" i="64"/>
  <c r="F44" i="64"/>
  <c r="F45" i="64"/>
  <c r="F47" i="64"/>
  <c r="F48" i="64"/>
  <c r="F49" i="64"/>
  <c r="F50" i="64"/>
  <c r="F51" i="64"/>
  <c r="F6" i="64"/>
  <c r="E23" i="67"/>
  <c r="E18" i="67"/>
  <c r="E19" i="67"/>
  <c r="E21" i="67"/>
  <c r="E22" i="67"/>
  <c r="E24" i="67"/>
  <c r="E17" i="67"/>
  <c r="E7" i="67"/>
  <c r="E8" i="67"/>
  <c r="E9" i="67"/>
  <c r="E10" i="67"/>
  <c r="E11" i="67"/>
  <c r="E12" i="67"/>
  <c r="E13" i="67"/>
  <c r="J7" i="67"/>
  <c r="J8" i="67"/>
  <c r="J9" i="67"/>
  <c r="J10" i="67"/>
  <c r="J11" i="67"/>
  <c r="J12" i="67"/>
  <c r="J13" i="67"/>
  <c r="N7" i="67"/>
  <c r="N8" i="67"/>
  <c r="N9" i="67"/>
  <c r="N10" i="67"/>
  <c r="N11" i="67"/>
  <c r="N12" i="67"/>
  <c r="N13" i="67"/>
  <c r="R13" i="67"/>
  <c r="R12" i="67"/>
  <c r="N6" i="67"/>
  <c r="J6" i="67"/>
  <c r="E6" i="67"/>
  <c r="R18" i="67"/>
  <c r="R19" i="67"/>
  <c r="R20" i="67"/>
  <c r="R21" i="67"/>
  <c r="E30" i="66"/>
  <c r="E31" i="66"/>
  <c r="E32" i="66"/>
  <c r="E33" i="66"/>
  <c r="E34" i="66"/>
  <c r="E35" i="66"/>
  <c r="E36" i="66"/>
  <c r="E29" i="66"/>
  <c r="E24" i="66"/>
  <c r="E23" i="66"/>
  <c r="R18" i="66"/>
  <c r="R19" i="66"/>
  <c r="R20" i="66"/>
  <c r="R21" i="66"/>
  <c r="R22" i="66"/>
  <c r="R23" i="66"/>
  <c r="R24" i="66"/>
  <c r="R17" i="66"/>
  <c r="J7" i="66"/>
  <c r="J8" i="66"/>
  <c r="J9" i="66"/>
  <c r="J10" i="66"/>
  <c r="J11" i="66"/>
  <c r="J12" i="66"/>
  <c r="J13" i="66"/>
  <c r="R13" i="66"/>
  <c r="R12" i="66"/>
  <c r="J6" i="66"/>
  <c r="E7" i="66"/>
  <c r="E8" i="66"/>
  <c r="E9" i="66"/>
  <c r="E10" i="66"/>
  <c r="E11" i="66"/>
  <c r="E12" i="66"/>
  <c r="E13" i="66"/>
  <c r="E6" i="66"/>
  <c r="E34" i="40"/>
  <c r="E22" i="40"/>
  <c r="D13" i="90" l="1"/>
  <c r="F17" i="39"/>
  <c r="F18" i="39"/>
  <c r="F19" i="39"/>
  <c r="F20" i="39"/>
  <c r="F21" i="39"/>
  <c r="F23" i="39"/>
  <c r="F24" i="39"/>
  <c r="F25" i="39"/>
  <c r="F26" i="39"/>
  <c r="F24" i="40"/>
  <c r="AE6" i="72"/>
  <c r="AE7" i="72"/>
  <c r="AE8" i="72"/>
  <c r="AE9" i="72"/>
  <c r="AE10" i="72"/>
  <c r="AE11" i="72"/>
  <c r="AE12" i="72"/>
  <c r="AE13" i="72"/>
  <c r="AE14" i="72"/>
  <c r="AE15" i="72"/>
  <c r="AE16" i="72"/>
  <c r="AE17" i="72"/>
  <c r="AE18" i="72"/>
  <c r="AE19" i="72"/>
  <c r="AE20" i="72"/>
  <c r="AE21" i="72"/>
  <c r="AE22" i="72"/>
  <c r="AE23" i="72"/>
  <c r="AE24" i="72"/>
  <c r="AE25" i="72"/>
  <c r="AE26" i="72"/>
  <c r="AE27" i="72"/>
  <c r="AE28" i="72"/>
  <c r="AE29" i="72"/>
  <c r="AE30" i="72"/>
  <c r="AE5" i="72"/>
  <c r="F6" i="81"/>
  <c r="F7" i="81"/>
  <c r="F8" i="81"/>
  <c r="F9" i="81"/>
  <c r="F10" i="81"/>
  <c r="F11" i="81"/>
  <c r="F12" i="81"/>
  <c r="F13" i="81"/>
  <c r="F5" i="81"/>
  <c r="AD28" i="72"/>
  <c r="AD31" i="72"/>
  <c r="AE31" i="72" s="1"/>
  <c r="AD27" i="72"/>
  <c r="AD23" i="72"/>
  <c r="AD20" i="72"/>
  <c r="AD12" i="72"/>
  <c r="AD9" i="72"/>
  <c r="D35" i="66"/>
  <c r="E12" i="81"/>
  <c r="E9" i="81"/>
  <c r="E13" i="81" s="1"/>
  <c r="D24" i="67"/>
  <c r="D22" i="67"/>
  <c r="Q24" i="67"/>
  <c r="R24" i="67" s="1"/>
  <c r="R22" i="67"/>
  <c r="Q13" i="67"/>
  <c r="M13" i="67"/>
  <c r="I13" i="67"/>
  <c r="D13" i="67"/>
  <c r="D11" i="67"/>
  <c r="I11" i="67"/>
  <c r="M11" i="67"/>
  <c r="Q11" i="66"/>
  <c r="Q13" i="66" s="1"/>
  <c r="D36" i="66" s="1"/>
  <c r="Q23" i="67"/>
  <c r="R23" i="67" s="1"/>
  <c r="D33" i="66"/>
  <c r="Q21" i="67"/>
  <c r="D32" i="66"/>
  <c r="Q20" i="67"/>
  <c r="Q19" i="67"/>
  <c r="D31" i="66"/>
  <c r="D30" i="66"/>
  <c r="Q18" i="67"/>
  <c r="D29" i="66" l="1"/>
  <c r="Q17" i="67"/>
  <c r="R17" i="67" s="1"/>
  <c r="E10" i="79" l="1"/>
  <c r="E49" i="79"/>
  <c r="E18" i="80" l="1"/>
  <c r="E51" i="64" l="1"/>
  <c r="E39" i="64"/>
  <c r="E42" i="64"/>
  <c r="E45" i="64"/>
  <c r="E37" i="64"/>
  <c r="F37" i="64" s="1"/>
  <c r="E26" i="64"/>
  <c r="E24" i="64"/>
  <c r="E18" i="64"/>
  <c r="E15" i="64"/>
  <c r="E13" i="64"/>
  <c r="E93" i="65"/>
  <c r="E83" i="65"/>
  <c r="E28" i="65"/>
  <c r="E23" i="65"/>
  <c r="E20" i="65"/>
  <c r="E12" i="65"/>
  <c r="E9" i="65"/>
  <c r="F9" i="65" s="1"/>
  <c r="E44" i="65"/>
  <c r="F44" i="65" s="1"/>
  <c r="C31" i="92"/>
  <c r="C29" i="92"/>
  <c r="C27" i="92"/>
  <c r="C25" i="92"/>
  <c r="C23" i="92"/>
  <c r="C21" i="92"/>
  <c r="C19" i="92"/>
  <c r="C17" i="92"/>
  <c r="C15" i="92"/>
  <c r="C13" i="92"/>
  <c r="G10" i="92"/>
  <c r="C12" i="92" s="1"/>
  <c r="G12" i="92" s="1"/>
  <c r="C14" i="92" s="1"/>
  <c r="G14" i="92" s="1"/>
  <c r="C16" i="92" s="1"/>
  <c r="G16" i="92" s="1"/>
  <c r="C18" i="92" s="1"/>
  <c r="G18" i="92" s="1"/>
  <c r="C20" i="92" s="1"/>
  <c r="G20" i="92" s="1"/>
  <c r="C22" i="92" s="1"/>
  <c r="G22" i="92" s="1"/>
  <c r="C24" i="92" s="1"/>
  <c r="G24" i="92" s="1"/>
  <c r="C26" i="92" s="1"/>
  <c r="G26" i="92" s="1"/>
  <c r="C28" i="92" s="1"/>
  <c r="G28" i="92" s="1"/>
  <c r="C30" i="92" s="1"/>
  <c r="G30" i="92" s="1"/>
  <c r="C32" i="92" s="1"/>
  <c r="G32" i="92" s="1"/>
  <c r="E46" i="64" l="1"/>
  <c r="E29" i="65"/>
  <c r="Q22" i="66"/>
  <c r="Q24" i="66" s="1"/>
  <c r="M24" i="66"/>
  <c r="M22" i="66"/>
  <c r="I24" i="66"/>
  <c r="I22" i="66"/>
  <c r="D24" i="66"/>
  <c r="D22" i="66"/>
  <c r="M13" i="66"/>
  <c r="M11" i="66"/>
  <c r="I11" i="66"/>
  <c r="I13" i="66" s="1"/>
  <c r="D11" i="66"/>
  <c r="E23" i="40" s="1"/>
  <c r="E21" i="40"/>
  <c r="E17" i="40"/>
  <c r="E20" i="40"/>
  <c r="E19" i="40"/>
  <c r="E18" i="40"/>
  <c r="E15" i="40"/>
  <c r="E14" i="40"/>
  <c r="E13" i="40"/>
  <c r="E12" i="40"/>
  <c r="E11" i="40"/>
  <c r="E10" i="40"/>
  <c r="E9" i="40"/>
  <c r="E8" i="40"/>
  <c r="E29" i="40" s="1"/>
  <c r="E7" i="40"/>
  <c r="F27" i="39"/>
  <c r="E26" i="39"/>
  <c r="E25" i="39"/>
  <c r="E24" i="39"/>
  <c r="E23" i="39"/>
  <c r="E19" i="39"/>
  <c r="E18" i="39"/>
  <c r="E17" i="39"/>
  <c r="E15" i="39"/>
  <c r="E14" i="39"/>
  <c r="E13" i="39"/>
  <c r="E12" i="39"/>
  <c r="E11" i="39"/>
  <c r="E10" i="39"/>
  <c r="E8" i="39"/>
  <c r="E7" i="39"/>
  <c r="D8" i="39"/>
  <c r="D10" i="39"/>
  <c r="D12" i="39"/>
  <c r="D14" i="39"/>
  <c r="D15" i="39"/>
  <c r="C13" i="62"/>
  <c r="E88" i="65" l="1"/>
  <c r="E9" i="39"/>
  <c r="E6" i="39" s="1"/>
  <c r="E33" i="39"/>
  <c r="E37" i="39"/>
  <c r="F15" i="39"/>
  <c r="E30" i="39"/>
  <c r="F8" i="39"/>
  <c r="E34" i="39"/>
  <c r="F12" i="39"/>
  <c r="E32" i="39"/>
  <c r="F10" i="39"/>
  <c r="F14" i="39"/>
  <c r="F46" i="64"/>
  <c r="E52" i="64"/>
  <c r="F52" i="64" s="1"/>
  <c r="E36" i="39"/>
  <c r="E30" i="40"/>
  <c r="E36" i="40"/>
  <c r="E33" i="40"/>
  <c r="E35" i="40"/>
  <c r="E31" i="40"/>
  <c r="E35" i="39"/>
  <c r="E22" i="39"/>
  <c r="F22" i="39" s="1"/>
  <c r="E31" i="39"/>
  <c r="E29" i="39"/>
  <c r="D34" i="66"/>
  <c r="D13" i="66"/>
  <c r="E6" i="40"/>
  <c r="E28" i="40"/>
  <c r="E32" i="40"/>
  <c r="D9" i="42" s="1"/>
  <c r="D20" i="42" s="1"/>
  <c r="E16" i="40"/>
  <c r="E16" i="39"/>
  <c r="F16" i="39" s="1"/>
  <c r="E94" i="65" l="1"/>
  <c r="E28" i="39"/>
  <c r="E27" i="40"/>
  <c r="G20" i="42"/>
  <c r="G19" i="43"/>
  <c r="D13" i="62"/>
  <c r="D49" i="79"/>
  <c r="D80" i="65"/>
  <c r="D93" i="65"/>
  <c r="F93" i="65" s="1"/>
  <c r="D83" i="65"/>
  <c r="D28" i="65"/>
  <c r="F28" i="65" s="1"/>
  <c r="D20" i="65"/>
  <c r="F20" i="65" s="1"/>
  <c r="D13" i="39" l="1"/>
  <c r="F13" i="39" s="1"/>
  <c r="F83" i="65"/>
  <c r="D11" i="39"/>
  <c r="F11" i="39" s="1"/>
  <c r="F80" i="65"/>
  <c r="P20" i="67"/>
  <c r="D21" i="40" l="1"/>
  <c r="F21" i="40" s="1"/>
  <c r="D20" i="40"/>
  <c r="F20" i="40" s="1"/>
  <c r="D19" i="40"/>
  <c r="F19" i="40" s="1"/>
  <c r="D19" i="39"/>
  <c r="D18" i="39"/>
  <c r="D17" i="39"/>
  <c r="D51" i="64"/>
  <c r="C35" i="66" l="1"/>
  <c r="E10" i="89" l="1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E11" i="89"/>
  <c r="F11" i="89"/>
  <c r="G11" i="89"/>
  <c r="G19" i="89" s="1"/>
  <c r="H11" i="89"/>
  <c r="I11" i="89"/>
  <c r="I19" i="89" s="1"/>
  <c r="J11" i="89"/>
  <c r="K11" i="89"/>
  <c r="K19" i="89" s="1"/>
  <c r="L11" i="89"/>
  <c r="M11" i="89"/>
  <c r="M19" i="89" s="1"/>
  <c r="N11" i="89"/>
  <c r="O11" i="89"/>
  <c r="O19" i="89" s="1"/>
  <c r="P11" i="89"/>
  <c r="Q11" i="89"/>
  <c r="Q19" i="89" s="1"/>
  <c r="R11" i="89"/>
  <c r="S11" i="89"/>
  <c r="S19" i="89" s="1"/>
  <c r="T11" i="89"/>
  <c r="U11" i="89"/>
  <c r="U19" i="89" s="1"/>
  <c r="F12" i="89"/>
  <c r="E16" i="89"/>
  <c r="E12" i="89" s="1"/>
  <c r="E20" i="89" s="1"/>
  <c r="G16" i="89"/>
  <c r="G12" i="89" s="1"/>
  <c r="G20" i="89" s="1"/>
  <c r="H16" i="89"/>
  <c r="H12" i="89" s="1"/>
  <c r="I16" i="89"/>
  <c r="I12" i="89" s="1"/>
  <c r="I20" i="89" s="1"/>
  <c r="J16" i="89"/>
  <c r="J12" i="89" s="1"/>
  <c r="K16" i="89"/>
  <c r="K12" i="89" s="1"/>
  <c r="K20" i="89" s="1"/>
  <c r="L16" i="89"/>
  <c r="L12" i="89" s="1"/>
  <c r="M16" i="89"/>
  <c r="M12" i="89" s="1"/>
  <c r="M20" i="89" s="1"/>
  <c r="N16" i="89"/>
  <c r="N12" i="89" s="1"/>
  <c r="O16" i="89"/>
  <c r="O12" i="89" s="1"/>
  <c r="O20" i="89" s="1"/>
  <c r="P16" i="89"/>
  <c r="P12" i="89" s="1"/>
  <c r="Q16" i="89"/>
  <c r="Q12" i="89" s="1"/>
  <c r="Q20" i="89" s="1"/>
  <c r="R16" i="89"/>
  <c r="R12" i="89" s="1"/>
  <c r="S16" i="89"/>
  <c r="S12" i="89" s="1"/>
  <c r="S20" i="89" s="1"/>
  <c r="T16" i="89"/>
  <c r="T12" i="89" s="1"/>
  <c r="U16" i="89"/>
  <c r="U12" i="89" s="1"/>
  <c r="U20" i="89" s="1"/>
  <c r="F19" i="89"/>
  <c r="F20" i="89"/>
  <c r="D11" i="89" l="1"/>
  <c r="D19" i="89" s="1"/>
  <c r="T19" i="89"/>
  <c r="T20" i="89"/>
  <c r="R19" i="89"/>
  <c r="R20" i="89"/>
  <c r="P19" i="89"/>
  <c r="P20" i="89"/>
  <c r="N19" i="89"/>
  <c r="N20" i="89"/>
  <c r="L19" i="89"/>
  <c r="L20" i="89"/>
  <c r="J19" i="89"/>
  <c r="J20" i="89"/>
  <c r="H19" i="89"/>
  <c r="H20" i="89"/>
  <c r="E19" i="89"/>
  <c r="F19" i="43" l="1"/>
  <c r="F20" i="42"/>
  <c r="C14" i="39"/>
  <c r="C36" i="39" s="1"/>
  <c r="C11" i="39"/>
  <c r="C33" i="39" s="1"/>
  <c r="C10" i="39"/>
  <c r="C32" i="39" s="1"/>
  <c r="C18" i="80"/>
  <c r="C83" i="65"/>
  <c r="C28" i="65"/>
  <c r="C20" i="65"/>
  <c r="C51" i="64"/>
  <c r="C39" i="64"/>
  <c r="C12" i="40" s="1"/>
  <c r="C33" i="40" s="1"/>
  <c r="B7" i="43" s="1"/>
  <c r="C37" i="64"/>
  <c r="C11" i="40" s="1"/>
  <c r="C24" i="64"/>
  <c r="C26" i="64" s="1"/>
  <c r="C10" i="40" s="1"/>
  <c r="C18" i="64"/>
  <c r="C9" i="40" s="1"/>
  <c r="C30" i="40" s="1"/>
  <c r="B6" i="43" s="1"/>
  <c r="C13" i="64"/>
  <c r="C7" i="40" s="1"/>
  <c r="D13" i="64"/>
  <c r="B6" i="42" l="1"/>
  <c r="C28" i="40"/>
  <c r="F18" i="80"/>
  <c r="D18" i="80"/>
  <c r="C18" i="40" l="1"/>
  <c r="C31" i="40" s="1"/>
  <c r="B8" i="42" s="1"/>
  <c r="C17" i="40"/>
  <c r="C32" i="40" s="1"/>
  <c r="B9" i="42" s="1"/>
  <c r="C16" i="39"/>
  <c r="C12" i="83"/>
  <c r="AB27" i="72"/>
  <c r="AB23" i="72"/>
  <c r="AB20" i="72"/>
  <c r="AB12" i="72"/>
  <c r="AB9" i="72"/>
  <c r="C12" i="81"/>
  <c r="C9" i="81"/>
  <c r="C49" i="79"/>
  <c r="F22" i="67"/>
  <c r="F24" i="67" s="1"/>
  <c r="B22" i="67"/>
  <c r="B24" i="67" s="1"/>
  <c r="K11" i="67"/>
  <c r="K13" i="67" s="1"/>
  <c r="F11" i="67"/>
  <c r="F13" i="67" s="1"/>
  <c r="B11" i="67"/>
  <c r="B13" i="67" s="1"/>
  <c r="O22" i="66"/>
  <c r="O24" i="66" s="1"/>
  <c r="F11" i="66"/>
  <c r="F13" i="66" s="1"/>
  <c r="B11" i="66"/>
  <c r="B13" i="66" s="1"/>
  <c r="C23" i="65"/>
  <c r="C12" i="65"/>
  <c r="C45" i="64"/>
  <c r="C42" i="64"/>
  <c r="C15" i="64"/>
  <c r="C29" i="65" l="1"/>
  <c r="C46" i="64"/>
  <c r="C52" i="64" s="1"/>
  <c r="C9" i="39"/>
  <c r="C88" i="65"/>
  <c r="C94" i="65" s="1"/>
  <c r="AB28" i="72"/>
  <c r="C13" i="81"/>
  <c r="C25" i="39"/>
  <c r="C16" i="40"/>
  <c r="C31" i="39" l="1"/>
  <c r="G10" i="76"/>
  <c r="H10" i="76"/>
  <c r="I10" i="76"/>
  <c r="J10" i="76"/>
  <c r="K10" i="76"/>
  <c r="L10" i="76"/>
  <c r="M10" i="76"/>
  <c r="N10" i="76"/>
  <c r="O10" i="76"/>
  <c r="P10" i="76"/>
  <c r="Q10" i="76"/>
  <c r="F10" i="76"/>
  <c r="D16" i="39" l="1"/>
  <c r="D12" i="83"/>
  <c r="E12" i="83"/>
  <c r="AC20" i="72"/>
  <c r="AC27" i="72"/>
  <c r="D9" i="81"/>
  <c r="L11" i="67"/>
  <c r="D25" i="39" s="1"/>
  <c r="P22" i="66"/>
  <c r="P24" i="66" s="1"/>
  <c r="C22" i="39"/>
  <c r="C15" i="39"/>
  <c r="C37" i="39" s="1"/>
  <c r="C13" i="39"/>
  <c r="C35" i="39" s="1"/>
  <c r="C12" i="39"/>
  <c r="C34" i="39" s="1"/>
  <c r="C8" i="39"/>
  <c r="C30" i="39" s="1"/>
  <c r="C7" i="39"/>
  <c r="C22" i="40"/>
  <c r="D23" i="65"/>
  <c r="F23" i="65" s="1"/>
  <c r="C6" i="39" l="1"/>
  <c r="C28" i="39" s="1"/>
  <c r="C29" i="39"/>
  <c r="D12" i="65" l="1"/>
  <c r="C15" i="40"/>
  <c r="C36" i="40" s="1"/>
  <c r="C14" i="40"/>
  <c r="C35" i="40" s="1"/>
  <c r="B8" i="43" s="1"/>
  <c r="B19" i="43" s="1"/>
  <c r="C13" i="40"/>
  <c r="C34" i="40" s="1"/>
  <c r="B10" i="42" s="1"/>
  <c r="C8" i="40"/>
  <c r="D18" i="64"/>
  <c r="G18" i="80"/>
  <c r="F49" i="79"/>
  <c r="G49" i="79"/>
  <c r="D18" i="79"/>
  <c r="D10" i="79"/>
  <c r="D29" i="65" l="1"/>
  <c r="F29" i="65" s="1"/>
  <c r="F12" i="65"/>
  <c r="D88" i="65"/>
  <c r="D9" i="39"/>
  <c r="F9" i="39" s="1"/>
  <c r="C29" i="40"/>
  <c r="B7" i="42" s="1"/>
  <c r="C6" i="40"/>
  <c r="C27" i="40" s="1"/>
  <c r="D94" i="65" l="1"/>
  <c r="F94" i="65" s="1"/>
  <c r="F88" i="65"/>
  <c r="B20" i="43"/>
  <c r="D37" i="39" l="1"/>
  <c r="F37" i="39" s="1"/>
  <c r="D15" i="40"/>
  <c r="D36" i="40" l="1"/>
  <c r="F36" i="40" s="1"/>
  <c r="F15" i="40"/>
  <c r="D17" i="40"/>
  <c r="F17" i="40" s="1"/>
  <c r="D18" i="40"/>
  <c r="F18" i="40" s="1"/>
  <c r="D16" i="40" l="1"/>
  <c r="F16" i="40" s="1"/>
  <c r="AC9" i="72"/>
  <c r="AC12" i="72"/>
  <c r="AC23" i="72"/>
  <c r="D12" i="81"/>
  <c r="D13" i="81" s="1"/>
  <c r="AC28" i="72" l="1"/>
  <c r="AC31" i="72" s="1"/>
  <c r="G18" i="79" l="1"/>
  <c r="F18" i="79"/>
  <c r="C18" i="79"/>
  <c r="G10" i="79"/>
  <c r="F10" i="79"/>
  <c r="C10" i="79"/>
  <c r="D7" i="39" l="1"/>
  <c r="F7" i="39" s="1"/>
  <c r="D39" i="64"/>
  <c r="D12" i="40" l="1"/>
  <c r="D33" i="40" l="1"/>
  <c r="F12" i="40"/>
  <c r="D37" i="64"/>
  <c r="D24" i="64"/>
  <c r="D26" i="64" s="1"/>
  <c r="D15" i="64"/>
  <c r="D7" i="40"/>
  <c r="C33" i="66"/>
  <c r="H11" i="66"/>
  <c r="H13" i="66" s="1"/>
  <c r="C11" i="66"/>
  <c r="D23" i="40" s="1"/>
  <c r="F23" i="40" s="1"/>
  <c r="P23" i="67"/>
  <c r="P21" i="67"/>
  <c r="P19" i="67"/>
  <c r="P18" i="67"/>
  <c r="O23" i="67"/>
  <c r="O21" i="67"/>
  <c r="O20" i="67"/>
  <c r="O19" i="67"/>
  <c r="O18" i="67"/>
  <c r="O17" i="67"/>
  <c r="C11" i="67"/>
  <c r="H11" i="67"/>
  <c r="C32" i="66"/>
  <c r="C30" i="66"/>
  <c r="B33" i="66"/>
  <c r="B32" i="66"/>
  <c r="B31" i="66"/>
  <c r="B30" i="66"/>
  <c r="B29" i="66"/>
  <c r="C7" i="43" l="1"/>
  <c r="F33" i="40"/>
  <c r="C6" i="42"/>
  <c r="F7" i="40"/>
  <c r="D23" i="39"/>
  <c r="D29" i="39" s="1"/>
  <c r="F29" i="39" s="1"/>
  <c r="C13" i="67"/>
  <c r="H13" i="67"/>
  <c r="D24" i="39"/>
  <c r="D30" i="39" s="1"/>
  <c r="F30" i="39" s="1"/>
  <c r="D10" i="40"/>
  <c r="D28" i="40"/>
  <c r="F28" i="40" s="1"/>
  <c r="D32" i="39"/>
  <c r="F32" i="39" s="1"/>
  <c r="D9" i="40"/>
  <c r="D11" i="40"/>
  <c r="F11" i="40" s="1"/>
  <c r="D33" i="39"/>
  <c r="F33" i="39" s="1"/>
  <c r="D8" i="40"/>
  <c r="D29" i="40" l="1"/>
  <c r="F29" i="40" s="1"/>
  <c r="F8" i="40"/>
  <c r="D31" i="40"/>
  <c r="F10" i="40"/>
  <c r="D30" i="40"/>
  <c r="F30" i="40" s="1"/>
  <c r="F9" i="40"/>
  <c r="C7" i="42"/>
  <c r="C8" i="42" l="1"/>
  <c r="F31" i="40"/>
  <c r="C6" i="43"/>
  <c r="C22" i="67"/>
  <c r="G22" i="67"/>
  <c r="G11" i="67"/>
  <c r="G13" i="67" s="1"/>
  <c r="C13" i="66"/>
  <c r="E10" i="76"/>
  <c r="L22" i="67"/>
  <c r="L24" i="67" s="1"/>
  <c r="K22" i="67"/>
  <c r="K24" i="67" s="1"/>
  <c r="H22" i="67"/>
  <c r="G24" i="67"/>
  <c r="P17" i="67"/>
  <c r="P11" i="67"/>
  <c r="P13" i="67" s="1"/>
  <c r="O11" i="67"/>
  <c r="O13" i="67" s="1"/>
  <c r="C31" i="66"/>
  <c r="C29" i="66"/>
  <c r="L22" i="66"/>
  <c r="L24" i="66" s="1"/>
  <c r="K22" i="66"/>
  <c r="K24" i="66" s="1"/>
  <c r="H22" i="66"/>
  <c r="H24" i="66" s="1"/>
  <c r="G22" i="66"/>
  <c r="G24" i="66" s="1"/>
  <c r="F22" i="66"/>
  <c r="F24" i="66" s="1"/>
  <c r="C22" i="66"/>
  <c r="C24" i="66" s="1"/>
  <c r="B22" i="66"/>
  <c r="B24" i="66" s="1"/>
  <c r="P11" i="66"/>
  <c r="P13" i="66" s="1"/>
  <c r="O11" i="66"/>
  <c r="O13" i="66" s="1"/>
  <c r="L11" i="66"/>
  <c r="L13" i="66" s="1"/>
  <c r="K11" i="66"/>
  <c r="K13" i="66" s="1"/>
  <c r="G11" i="66"/>
  <c r="G13" i="66" s="1"/>
  <c r="D45" i="64"/>
  <c r="D14" i="40" s="1"/>
  <c r="D42" i="64"/>
  <c r="D35" i="40" l="1"/>
  <c r="F35" i="40" s="1"/>
  <c r="F14" i="40"/>
  <c r="C24" i="67"/>
  <c r="D26" i="39"/>
  <c r="D35" i="39" s="1"/>
  <c r="F35" i="39" s="1"/>
  <c r="H24" i="67"/>
  <c r="D27" i="39"/>
  <c r="D36" i="39" s="1"/>
  <c r="F36" i="39" s="1"/>
  <c r="P22" i="67"/>
  <c r="B11" i="42"/>
  <c r="B20" i="42" s="1"/>
  <c r="C8" i="43"/>
  <c r="C19" i="43" s="1"/>
  <c r="O22" i="67"/>
  <c r="O24" i="67"/>
  <c r="C34" i="66"/>
  <c r="D22" i="40"/>
  <c r="F22" i="40" s="1"/>
  <c r="B34" i="66"/>
  <c r="B36" i="66"/>
  <c r="C36" i="66"/>
  <c r="L13" i="67"/>
  <c r="P24" i="67" s="1"/>
  <c r="D13" i="40"/>
  <c r="F13" i="40" s="1"/>
  <c r="D46" i="64"/>
  <c r="D52" i="64" s="1"/>
  <c r="D6" i="39"/>
  <c r="F6" i="39" s="1"/>
  <c r="D6" i="40" l="1"/>
  <c r="D34" i="40"/>
  <c r="D32" i="40"/>
  <c r="D22" i="39"/>
  <c r="D28" i="39" s="1"/>
  <c r="F28" i="39" s="1"/>
  <c r="D31" i="39"/>
  <c r="F31" i="39" s="1"/>
  <c r="D34" i="39"/>
  <c r="F34" i="39" s="1"/>
  <c r="C9" i="42" l="1"/>
  <c r="F32" i="40"/>
  <c r="D27" i="40"/>
  <c r="F27" i="40" s="1"/>
  <c r="F6" i="40"/>
  <c r="C10" i="42"/>
  <c r="F34" i="40"/>
  <c r="C20" i="43"/>
  <c r="C20" i="42" l="1"/>
</calcChain>
</file>

<file path=xl/sharedStrings.xml><?xml version="1.0" encoding="utf-8"?>
<sst xmlns="http://schemas.openxmlformats.org/spreadsheetml/2006/main" count="2164" uniqueCount="911">
  <si>
    <t>Sorszám</t>
  </si>
  <si>
    <t>Közhatalmi bevételek</t>
  </si>
  <si>
    <t>Finanszírozás</t>
  </si>
  <si>
    <t xml:space="preserve">Marcali Közös Önkormányzati Hivatal </t>
  </si>
  <si>
    <t>Készletbeszerzés (3+4)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</si>
  <si>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</si>
  <si>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</si>
  <si>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</si>
  <si>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</si>
  <si>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</si>
  <si>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</si>
  <si>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</si>
  <si>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</si>
  <si>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</si>
  <si>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</si>
  <si>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</si>
  <si>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</si>
  <si>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</si>
  <si>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</si>
  <si>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Egyéb felhalmozásii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</si>
  <si>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</si>
  <si>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</si>
  <si>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</si>
  <si>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</si>
  <si>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</si>
  <si>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</si>
  <si>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</si>
  <si>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</si>
  <si>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</si>
  <si>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</si>
  <si>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</si>
  <si>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</si>
  <si>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 xml:space="preserve">I n t é z m é n y </t>
  </si>
  <si>
    <t>GAMESZ</t>
  </si>
  <si>
    <t>Városi Fürdő és Szabadidőközpont</t>
  </si>
  <si>
    <t xml:space="preserve">      Összesen:</t>
  </si>
  <si>
    <t>Saját bevételek</t>
  </si>
  <si>
    <t>Munkaadókat terhelő járulék</t>
  </si>
  <si>
    <t>ÖSSZESEN:</t>
  </si>
  <si>
    <t>Hiány:</t>
  </si>
  <si>
    <t>Többlet:</t>
  </si>
  <si>
    <t>ezer Ft</t>
  </si>
  <si>
    <t>Bevételi jogcím</t>
  </si>
  <si>
    <t>1.sz. mellékletben tervezett bevétel</t>
  </si>
  <si>
    <t>Marcali Város Önkormányzata által adott közvetett támogatások</t>
  </si>
  <si>
    <t>(kedvezmények)</t>
  </si>
  <si>
    <t>Kedvezmény nélkül elérhető bevétel</t>
  </si>
  <si>
    <t>Kedvezmények összege</t>
  </si>
  <si>
    <t>magánszemélyek kommunális adója</t>
  </si>
  <si>
    <t>gépjárműadó</t>
  </si>
  <si>
    <t>Marcali Város Önkormányzata saját bevételeinek és az adósságot keletkeztető ügyleteiből fennálló kötelezettségeinek aránya</t>
  </si>
  <si>
    <t>Helyi adók</t>
  </si>
  <si>
    <t>Saját bevételek összesen (1+….+4)</t>
  </si>
  <si>
    <t>Múzeum</t>
  </si>
  <si>
    <t>Városi Könyvtár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</si>
  <si>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</si>
  <si>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</si>
  <si>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</si>
  <si>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</si>
  <si>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</si>
  <si>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</si>
  <si>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</si>
  <si>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</si>
  <si>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</si>
  <si>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</si>
  <si>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</si>
  <si>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</si>
  <si>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</si>
  <si>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</si>
  <si>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</si>
  <si>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</si>
  <si>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</si>
  <si>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</si>
  <si>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</si>
  <si>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</si>
  <si>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</si>
  <si>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</si>
  <si>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</si>
  <si>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</si>
  <si>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</si>
  <si>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</si>
  <si>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</si>
  <si>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</si>
  <si>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</si>
  <si>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</si>
  <si>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</si>
  <si>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</si>
  <si>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</si>
  <si>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</si>
  <si>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</si>
  <si>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</si>
  <si>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</si>
  <si>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Egyéb működési bevételek</t>
  </si>
  <si>
    <t>Ingatlanok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</si>
  <si>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</si>
  <si>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</si>
  <si>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</si>
  <si>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</si>
  <si>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</si>
  <si>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</si>
  <si>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</si>
  <si>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</si>
  <si>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</si>
  <si>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</si>
  <si>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</si>
  <si>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</si>
  <si>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</si>
  <si>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</si>
  <si>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</si>
  <si>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Közművelődési pályázat /közművelődési érdekeltségnövelő támogatás/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</si>
  <si>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</si>
  <si>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</si>
  <si>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</si>
  <si>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</si>
  <si>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</si>
  <si>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</si>
  <si>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</si>
  <si>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</si>
  <si>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</si>
  <si>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</si>
  <si>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F e l a d a t</t>
  </si>
  <si>
    <t>Külső forrás</t>
  </si>
  <si>
    <t>Forrás megnevezése</t>
  </si>
  <si>
    <t>E ft</t>
  </si>
  <si>
    <t>I.</t>
  </si>
  <si>
    <t>VÍZÜGYI ÁGAZAT</t>
  </si>
  <si>
    <t>Összesen:</t>
  </si>
  <si>
    <t>II.</t>
  </si>
  <si>
    <t>KÖZLEKEDÉSI ÁGAZAT</t>
  </si>
  <si>
    <t>III.</t>
  </si>
  <si>
    <t>SZOCIÁLIS-, ÉS HUMÁN SZOLGÁLTATÁS, IGAZGATÁS</t>
  </si>
  <si>
    <t>Költségvetés készítő program upgrade</t>
  </si>
  <si>
    <t>FELÚJÍTÁS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</si>
  <si>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</si>
  <si>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</si>
  <si>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</si>
  <si>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</si>
  <si>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</si>
  <si>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</si>
  <si>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</si>
  <si>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 xml:space="preserve">GAMESZ  </t>
  </si>
  <si>
    <t xml:space="preserve">Városi Könyvtár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</si>
  <si>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</si>
  <si>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</si>
  <si>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</si>
  <si>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</si>
  <si>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</si>
  <si>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</si>
  <si>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</si>
  <si>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</si>
  <si>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</si>
  <si>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</si>
  <si>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</si>
  <si>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</si>
  <si>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</si>
  <si>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Felhalmozási célú átvett pénzeszközök</t>
  </si>
  <si>
    <t>Kulturális Központ</t>
  </si>
  <si>
    <t>Kiküldetések, reklám- és propagandakiadások ( 17+18 )</t>
  </si>
  <si>
    <t>Bursa</t>
  </si>
  <si>
    <t>Civil Egyesületek működési támogatása</t>
  </si>
  <si>
    <t>Általános polgármeseri alap</t>
  </si>
  <si>
    <t>Müködési célú kölcsön nyújtása államháztartáson kivülre</t>
  </si>
  <si>
    <t>Felhalmozási célú kölcsönök nyújtása államháztartáson kívülre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</si>
  <si>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</si>
  <si>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</si>
  <si>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</si>
  <si>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</si>
  <si>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</si>
  <si>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</si>
  <si>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</si>
  <si>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</si>
  <si>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</si>
  <si>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</si>
  <si>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</si>
  <si>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</si>
  <si>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</si>
  <si>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</si>
  <si>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</si>
  <si>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</si>
  <si>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</si>
  <si>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Egyéb működési célú támogatások államháztartáson belülre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</si>
  <si>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</si>
  <si>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</si>
  <si>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</si>
  <si>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>Felhalmozási célú önkormányzati támogatás</t>
  </si>
  <si>
    <t xml:space="preserve">I. </t>
  </si>
  <si>
    <t>Önkormányzati forrás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</si>
  <si>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</si>
  <si>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</si>
  <si>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</si>
  <si>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</si>
  <si>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</si>
  <si>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>S. sz</t>
  </si>
  <si>
    <t>Kötelezettség</t>
  </si>
  <si>
    <t>Köt.váll.</t>
  </si>
  <si>
    <t>jogcíme</t>
  </si>
  <si>
    <t xml:space="preserve"> éve</t>
  </si>
  <si>
    <t xml:space="preserve">Összesen </t>
  </si>
  <si>
    <t xml:space="preserve">Vagyoni típusú adók </t>
  </si>
  <si>
    <t>Választókörzetek fejlesztési feladatai</t>
  </si>
  <si>
    <t>Bizei temető parkoló</t>
  </si>
  <si>
    <t>Államháztartáson belüli megelőlegezés visszafizetése</t>
  </si>
  <si>
    <t>Központi, irányító szervi támogatások folyósítása</t>
  </si>
  <si>
    <t>Kiküldetések, reklám- és propagandakiadások ( 16+17 )</t>
  </si>
  <si>
    <t>Különféle befizetések és egyéb dologi kiadások (19+.. +22)</t>
  </si>
  <si>
    <t xml:space="preserve">             Finanszírozási kiadás</t>
  </si>
  <si>
    <t xml:space="preserve">            Finanszírozási bevétel</t>
  </si>
  <si>
    <t>Egészségügyi alapellátás és infrastrukturális fejlesztése ( Széchenyi 17-21. Gyermek és felnőtt körzeti rendelők, valamint védőnői szolgálat épület felújítása )</t>
  </si>
  <si>
    <t>TOP-5.2.1-15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</si>
  <si>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</si>
  <si>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</si>
  <si>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</si>
  <si>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Boronkai Hagyományőrző és Íjász Egyesület</t>
  </si>
  <si>
    <t xml:space="preserve">               - Lovas Szakosztály</t>
  </si>
  <si>
    <t xml:space="preserve">Kamera rendszer, zárt végű pénzügyi lizing  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</si>
  <si>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</si>
  <si>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</si>
  <si>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</si>
  <si>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</si>
  <si>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</si>
  <si>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</si>
  <si>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</si>
  <si>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</si>
  <si>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</si>
  <si>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</si>
  <si>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Központi konyha korszerűsítése</t>
  </si>
  <si>
    <t>Megújuló és fenntartható város aktív kulturális és sportélettel</t>
  </si>
  <si>
    <t>Bernáth Aurél Galéria turisztikai fejlesztése</t>
  </si>
  <si>
    <t>Központi óvoda korszerűsítése</t>
  </si>
  <si>
    <t>Noszlopy Gáspár Általános Iskola energetikai korszerűsítése</t>
  </si>
  <si>
    <t>Szociális alapszolgáltatások működési feltételeinek fejlesztése Marcaliban</t>
  </si>
  <si>
    <t>Helyi foglalkoztatási együttműködések</t>
  </si>
  <si>
    <t>Dózsa György utcai szegregátum rehabilitációja (ESZA)</t>
  </si>
  <si>
    <t>ASP csatlakozás</t>
  </si>
  <si>
    <t>KÖFOP-1.2.1-16</t>
  </si>
  <si>
    <t>TOP-5.1.2-15</t>
  </si>
  <si>
    <t>TOP-3.2.1-15</t>
  </si>
  <si>
    <t>TOP-1.4.1-15</t>
  </si>
  <si>
    <t>Pénzügyi lizing</t>
  </si>
  <si>
    <t>TOP-1.2.1-15-SO1</t>
  </si>
  <si>
    <t>TOP-2.1.2-15-SO1</t>
  </si>
  <si>
    <t>TOP-4.2.1-15-SO1</t>
  </si>
  <si>
    <t>Ellátottak pénzbeli juttatásai  ( 25+..34 )</t>
  </si>
  <si>
    <t>Egyéb működési célú kiadások ( 36+..   +39)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</si>
  <si>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</si>
  <si>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</si>
  <si>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</si>
  <si>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               -  Kölökparádé</t>
  </si>
  <si>
    <t>Marcali Város Önkormányzatának 2018. évi bevételi előirányzatai</t>
  </si>
  <si>
    <t>Marcali Város Önkormányzatának 2018. évi kiadási előirányzatai</t>
  </si>
  <si>
    <t>2018. évi előirányzat</t>
  </si>
  <si>
    <t>Egyéb kommunikációs szolgáltatás</t>
  </si>
  <si>
    <t>Beruházás</t>
  </si>
  <si>
    <t>Marcali Város Önkormányzata 2018. évi beruházási kiadások előirányzatai</t>
  </si>
  <si>
    <t>Utólagos szennyvíz bekötések</t>
  </si>
  <si>
    <t>Móra utca parkoló II.ütem</t>
  </si>
  <si>
    <t>Mesztegnyő kerékpárút</t>
  </si>
  <si>
    <t>Hivatal akadálymentesítés</t>
  </si>
  <si>
    <t>BM</t>
  </si>
  <si>
    <t>Humán szolgáltatások fejlesztése</t>
  </si>
  <si>
    <t>EFOP-1.5.3</t>
  </si>
  <si>
    <t>Humán kapacitások fejlesztése</t>
  </si>
  <si>
    <t>EFOP-3.9.2</t>
  </si>
  <si>
    <t xml:space="preserve">Piactér/játszóház </t>
  </si>
  <si>
    <t>CLLD</t>
  </si>
  <si>
    <t xml:space="preserve">Horvátkúti szobor </t>
  </si>
  <si>
    <t>Boronkai temető térkövezés</t>
  </si>
  <si>
    <t>Kültéri fittnes eszközök</t>
  </si>
  <si>
    <t>Marcali Város Önkormányzata 2018. évi felújítási kiadások előirányzatai</t>
  </si>
  <si>
    <t>TOP-4.1.1-16</t>
  </si>
  <si>
    <t>Szakképző iskola nyílászáró csere</t>
  </si>
  <si>
    <t>Hivatal épület fűtéskorszerűsítése</t>
  </si>
  <si>
    <t>Noszlopy Ált. Iskola konyha kialakítása</t>
  </si>
  <si>
    <t>Hivatal épület / Nagyterem, Kisterem komplett felújítása /</t>
  </si>
  <si>
    <t>Marcali Város Önkormányzata, és irányítása alá tartozó költségvetési szervek 2018. évi engedélyezett létszám előirányzatai</t>
  </si>
  <si>
    <t>Megelőlegezés visszafizetése</t>
  </si>
  <si>
    <t>Marcali Város Önkormányzata, és irányítása alá tartozó költségvetési szervek 2018. évi felhalmozási célú bevételei és  kiadásai</t>
  </si>
  <si>
    <t>Marcali Közös Önkormányzati Hivatal 2018.évi bevételei</t>
  </si>
  <si>
    <t>Marcali Közös Önkormányzati Hivatal 2018. évi kiadási előirányzatai</t>
  </si>
  <si>
    <t>Költségvetési maradvány</t>
  </si>
  <si>
    <t>Feladat</t>
  </si>
  <si>
    <t>3. Tájékoztató kimutatás</t>
  </si>
  <si>
    <t>Egyéb felhalmozási célú kiadás</t>
  </si>
  <si>
    <t>Likvid hitel felvétele</t>
  </si>
  <si>
    <t>Likvid hitel törlesztése</t>
  </si>
  <si>
    <t>Likvid hitel felvétel</t>
  </si>
  <si>
    <t>Likvid hitel törlesztés</t>
  </si>
  <si>
    <t xml:space="preserve">Felhalmozási célú támogatás </t>
  </si>
  <si>
    <t xml:space="preserve">            Felhalmozási célú támogatások áht. belülről</t>
  </si>
  <si>
    <t xml:space="preserve">               - Nivomed Úszó Egyesület</t>
  </si>
  <si>
    <t>Egyesületi támogaás  (TAO)</t>
  </si>
  <si>
    <t>Társasházi karbantartás támogatása</t>
  </si>
  <si>
    <t>Egészségügyi és Szociális Bizottság támogatási kerete</t>
  </si>
  <si>
    <t>Marcali Város Önkormányzata, és irányítása alá tartozó költségvetési szervek 2018. évi működési célú bevételei és  kiadásai</t>
  </si>
  <si>
    <t>Munkaerőpiaci mobilitást elősegítő munkásszállás építése / Marcali, Posta köz 2./</t>
  </si>
  <si>
    <t>2018. évi módosított előirányzat</t>
  </si>
  <si>
    <t>NAVAL ingatlanvásárlás II. részlet</t>
  </si>
  <si>
    <t>Gombai városrész lámpatestek felszerelése</t>
  </si>
  <si>
    <t xml:space="preserve">TOP-2.1.2-16 : 618.545 önerő: 80.000 /hitel / </t>
  </si>
  <si>
    <t>TOP-1.1.3-15:</t>
  </si>
  <si>
    <t>Felhalmozási célú egyéb támogatás</t>
  </si>
  <si>
    <t>Hosszú lejáratú hitel felvétel</t>
  </si>
  <si>
    <t>2018.évi módosított előirányzat</t>
  </si>
  <si>
    <t>Működési célú támogatás</t>
  </si>
  <si>
    <t>Működési célú tám áh.kívülre</t>
  </si>
  <si>
    <t>/CLLD/ TOP 7.1.1.</t>
  </si>
  <si>
    <t xml:space="preserve">             Működési célú támogatás</t>
  </si>
  <si>
    <t>Bevételek mindösszesen(38+42)</t>
  </si>
  <si>
    <t>Kommunikációs szolgáltatások ( 6+7 )</t>
  </si>
  <si>
    <t>Szolgáltatási kiadások ( 9+…+ 14 )</t>
  </si>
  <si>
    <t>Dologi kiadások összesen ( 5+8+15+18+23 )</t>
  </si>
  <si>
    <t>Költségvetési kiadások összesen (1+2+24+25+26 )</t>
  </si>
  <si>
    <t>Marcali Város Önkormányzata többéves kihatással járó döntésekből származó kötelezettségei évenkénti bontásban</t>
  </si>
  <si>
    <t xml:space="preserve">Hosszú lejáratú hitel </t>
  </si>
  <si>
    <t xml:space="preserve">Saját bevétel, és adósságot keletkeztető ügyletből eredő fizetési kötelezettség a tárgyévet követő </t>
  </si>
  <si>
    <t>tárgyév</t>
  </si>
  <si>
    <t>1.év</t>
  </si>
  <si>
    <t>2.év</t>
  </si>
  <si>
    <t>3.év</t>
  </si>
  <si>
    <t>4.év</t>
  </si>
  <si>
    <t>5.év</t>
  </si>
  <si>
    <t>6.év</t>
  </si>
  <si>
    <t>7.év</t>
  </si>
  <si>
    <t>8.év</t>
  </si>
  <si>
    <t>9.év</t>
  </si>
  <si>
    <t>10.év</t>
  </si>
  <si>
    <t>11.év</t>
  </si>
  <si>
    <t>12.év</t>
  </si>
  <si>
    <t>Saját bevételek( 5.sor) 50%-a</t>
  </si>
  <si>
    <t>Fizetési kötelezettséggel csökkentett saját bevétel (6-7)</t>
  </si>
  <si>
    <t>Marcali Fürdőért Közalapítvány támogatása</t>
  </si>
  <si>
    <t>Tulajdonosi bevételek</t>
  </si>
  <si>
    <t>Díjak, pótlékok, bírságok, települési adók</t>
  </si>
  <si>
    <t>Immateriális javak, ingatlanok és egyéb tárgyi eszközök értékesítése</t>
  </si>
  <si>
    <t>Előző év(ek)ben keletkezett fizetési kötelezettség</t>
  </si>
  <si>
    <t xml:space="preserve">             hitelből eredő fizetési kötelezettség</t>
  </si>
  <si>
    <r>
      <rPr>
        <b/>
        <sz val="10"/>
        <rFont val="Arial"/>
        <family val="2"/>
        <charset val="238"/>
      </rPr>
      <t xml:space="preserve"> ebből: </t>
    </r>
    <r>
      <rPr>
        <sz val="10"/>
        <rFont val="Arial"/>
        <family val="2"/>
        <charset val="238"/>
      </rPr>
      <t xml:space="preserve">pénzügyi lizingből eredő fizetési kötelezettség   </t>
    </r>
  </si>
  <si>
    <t>Tárgyévben keletkezett illetve keletkező, tárgyévet terhelő fizetési kötelezettség</t>
  </si>
  <si>
    <t>Bevételek és kötelezettségek aránya ( 7/5)</t>
  </si>
  <si>
    <t xml:space="preserve">TOP-3.1.1-15: 60.690 </t>
  </si>
  <si>
    <t>TOP-4.3.1-15: 399.750</t>
  </si>
  <si>
    <t>NGM támogatás: 135.082, önerő: 145.000 /hitel/ + 100.853 egyéb forrás</t>
  </si>
  <si>
    <t>TOP-1.1.1-15: 504.851      önerő: 30.000 / hitel / + egyéb forrás: 89.977</t>
  </si>
  <si>
    <t xml:space="preserve">Marcali Város Önkormányzata, és irányítása alá tartozó költségvetési szervek 2018.évi  bevételi előirányzatai                                                                                                  </t>
  </si>
  <si>
    <t xml:space="preserve">Marcali Város Önkormányzata, és irányítása alá tartozó költségvetési szervek 2018.évi  kiadási előirányzatai                                             </t>
  </si>
  <si>
    <t>Marcali Város Önkormányzata   irányítása alá tartozó költségvetési szervek 2018. évi kiadási előirányzatai                                          e Ft</t>
  </si>
  <si>
    <t>Fejlesztési hitel</t>
  </si>
  <si>
    <t>2018.évi előirányzat</t>
  </si>
  <si>
    <t>2018.évi  előirányzat</t>
  </si>
  <si>
    <t>Részesedések beszerzése / MTKSZ /</t>
  </si>
  <si>
    <t>Ingatlanok, immateriális javak, egyéb tárgyi eszközök beszerzése /</t>
  </si>
  <si>
    <t>Beruházások ( 41+42 )</t>
  </si>
  <si>
    <t>Egyéb felhalmozási célú kiadások (45+46 )</t>
  </si>
  <si>
    <t>Költségvetési kiadások összesen (1+2+24+35+40+42+43+47)</t>
  </si>
  <si>
    <t>Finanszírozási kiadások  ( 49+.. + 52 )</t>
  </si>
  <si>
    <t>Kiadások mindösszesen( 48+53)</t>
  </si>
  <si>
    <t>Fizetési kötelezettség összesen (8+9)</t>
  </si>
  <si>
    <t>Központi óvoda korszerűsítéséhez szükséges önerő</t>
  </si>
  <si>
    <t>Elszámolásból származó bevétel</t>
  </si>
  <si>
    <t>Jövedelemadók</t>
  </si>
  <si>
    <t>Működési célú támogatások államháztartáson belülről (8)</t>
  </si>
  <si>
    <t>Önkormányzatok működési támogatásai (1+…6)</t>
  </si>
  <si>
    <t>Felhalmozási célú támogatások államháztartáson belülről (10+11)</t>
  </si>
  <si>
    <t>Termékek és szolgáltatások adói (14+..17)</t>
  </si>
  <si>
    <t>Közhatalmi bevételek (13+18+19)</t>
  </si>
  <si>
    <t>Működési bevételek (21+..30)</t>
  </si>
  <si>
    <t>Felhalmozási bevételek (32)</t>
  </si>
  <si>
    <t>Működési célú átvett pénzeszközök ( 34+35)</t>
  </si>
  <si>
    <t>Felhalmozási célú átvett pénzeszközök ( 37 + 38 )</t>
  </si>
  <si>
    <t>Költségvetési bevételek (7+9+12+20+31+33+36+39)</t>
  </si>
  <si>
    <t xml:space="preserve">Finanszírozási bevétel (41+43) </t>
  </si>
  <si>
    <t>TOP-1.1.3-15: 141.760, önerő:45.000 /hitel /</t>
  </si>
  <si>
    <t>Városi utak felújítása</t>
  </si>
  <si>
    <t>Kamatkiadások, pü. műveletek kiadásai</t>
  </si>
  <si>
    <t>Lakossági víz és csatornatámogatás átadás DRV-nek</t>
  </si>
  <si>
    <t>Államháztartáson belüli megelőlegezés</t>
  </si>
  <si>
    <t xml:space="preserve">            Működési célú támogatások áht. belülről</t>
  </si>
  <si>
    <t xml:space="preserve">                                    </t>
  </si>
  <si>
    <t>"</t>
  </si>
  <si>
    <t xml:space="preserve">    "</t>
  </si>
  <si>
    <t>2018.évi teljesítés</t>
  </si>
  <si>
    <t>Teljesítés aránya %</t>
  </si>
  <si>
    <t xml:space="preserve">      Marcali Város Önkormányzata   irányítása alá tartozó költségvetési szervek 2018. évi bevételi előirányzatai                                                                                                                                                                                                                        </t>
  </si>
  <si>
    <t>e FT</t>
  </si>
  <si>
    <t>Teljesítés</t>
  </si>
  <si>
    <t xml:space="preserve">2018. évi kv. módosított engedélyezett létszámkeret </t>
  </si>
  <si>
    <t>2018. évi beszámoló zárólétszáma</t>
  </si>
  <si>
    <t xml:space="preserve"> Marcali Város Önkormányzatának  maradványkimutatása</t>
  </si>
  <si>
    <t>#</t>
  </si>
  <si>
    <t>Összeg</t>
  </si>
  <si>
    <t>01</t>
  </si>
  <si>
    <t>01        Alaptevékenység költségvetési bevételei</t>
  </si>
  <si>
    <t>02</t>
  </si>
  <si>
    <t>02        Alaptevékenység költségvetési kiadásai</t>
  </si>
  <si>
    <t>03</t>
  </si>
  <si>
    <t>I          Alaptevékenység költségvetési egyenlege (=01-02)</t>
  </si>
  <si>
    <t>04</t>
  </si>
  <si>
    <t>03        Alaptevékenység finanszírozási bevételei</t>
  </si>
  <si>
    <t>05</t>
  </si>
  <si>
    <t>04        Alaptevékenység finanszírozási kiadásai</t>
  </si>
  <si>
    <t>06</t>
  </si>
  <si>
    <t>II         Alaptevékenység finanszírozási egyenlege (=03-04)</t>
  </si>
  <si>
    <t>07</t>
  </si>
  <si>
    <t>15</t>
  </si>
  <si>
    <t>17</t>
  </si>
  <si>
    <t>marcali kártya kedvezmény fürdőbelépőhöz</t>
  </si>
  <si>
    <t>Marcali Város Önkormányzata előirányzat felhasználási terve</t>
  </si>
  <si>
    <t>Pénzeszköz változás</t>
  </si>
  <si>
    <t>nyitó érték</t>
  </si>
  <si>
    <t>változás</t>
  </si>
  <si>
    <t>záró érték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</si>
  <si>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</si>
  <si>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</si>
  <si>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</si>
  <si>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</si>
  <si>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</si>
  <si>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</si>
  <si>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</si>
  <si>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</si>
  <si>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</si>
  <si>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</si>
  <si>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</si>
  <si>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</si>
  <si>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 xml:space="preserve">                                                                                15. melléklet a  /2019.(.) önkormányzati rendelethez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</si>
  <si>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14. melléklet a /2019 ( ) önkormányzati rendelethez</t>
  </si>
  <si>
    <t xml:space="preserve">               - Tömegsport, sportpályázat</t>
  </si>
  <si>
    <t>I. világháborús emlékhely felújítása</t>
  </si>
  <si>
    <t>Gyóta kulturház vill.hálózat felújítása</t>
  </si>
  <si>
    <t>Marcali Rózsa utca tervezés</t>
  </si>
  <si>
    <t>2018. év</t>
  </si>
  <si>
    <t xml:space="preserve">                                                                               13. melléklet a  /2019.(.) önkormányzati  rendelethez                                                                                                                                       </t>
  </si>
  <si>
    <t xml:space="preserve">                           2. melléklet a /2019.(.) önkormányzati rendelethez                                                                                                                  </t>
  </si>
  <si>
    <t xml:space="preserve">                                        1. melléklet a /2019.(.) önkormányzati rendelethez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</si>
  <si>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 melléklet a /2019.(.) önkormányzati rendelethez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</si>
  <si>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4. melléklet a /2019.(.) önkormányzati rendelethez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</si>
  <si>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5.1. melléklet a /2019.(.) önkormányzati rendelethez                                                                        </t>
  </si>
  <si>
    <t xml:space="preserve">                                               5.2. melléklet a /2019.(.) önkormányzati rendelethez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</si>
  <si>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6. melléklet a /2019.(.) önkormányzati rendelethez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</si>
  <si>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7. melléklet  a /2019.(.) önkormányzati rendelethez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</si>
  <si>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8.melléklet a /2019.(.) önkormányzati rendelethez                                                                                                                                                                                       </t>
  </si>
  <si>
    <t xml:space="preserve">                                      9/1. melléklet a  /2019.(.) önkormányzati rendelethez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</si>
  <si>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9/2. melléklet a /2019.(.) önkormányzati rendelethez                                                                                                                                                        </t>
  </si>
  <si>
    <t>10. melléklet a   /2019. () számú rendelethez</t>
  </si>
  <si>
    <t xml:space="preserve">Összes maradvány </t>
  </si>
  <si>
    <t>Alaptevékenység maradványa (=±I±II)</t>
  </si>
  <si>
    <t>4.</t>
  </si>
  <si>
    <t>helyiségek, eszközök hasznosításából származó bevétel</t>
  </si>
  <si>
    <t>5.</t>
  </si>
  <si>
    <t>11. melléklet a /2019.(.) önkormányzati rendelethez</t>
  </si>
  <si>
    <t>ellátási díjak</t>
  </si>
  <si>
    <t>Marcali Közös Önkormányzati Hivatal, és egyéb önkorm. intézmények informatikai és egyéb eszköz beszerzései / YAMAHA motor, számítástechnikai eszközök, egyéb kisértékű tárgyi eszközök, ebből Múzeum: 5.195 e Ft /</t>
  </si>
  <si>
    <t>Immateriális javak beszerzése /Arculati kézikönyv 3.175 e Ft , Múzeum: 75 e Ft//</t>
  </si>
  <si>
    <t xml:space="preserve">HM pályázat </t>
  </si>
  <si>
    <t>SPORT PÁLYÁZAT 2018.</t>
  </si>
  <si>
    <t>IKT.SZ.</t>
  </si>
  <si>
    <t>SOR</t>
  </si>
  <si>
    <t>ÉRK.</t>
  </si>
  <si>
    <t>PÁLYÁZÓ</t>
  </si>
  <si>
    <t>FELADAT</t>
  </si>
  <si>
    <t>MELL-K</t>
  </si>
  <si>
    <t>IGÉNY</t>
  </si>
  <si>
    <t>TÁMOGATÁS</t>
  </si>
  <si>
    <t>3590/2/</t>
  </si>
  <si>
    <t>SZESZK</t>
  </si>
  <si>
    <t>MOZOGJUNK EGYÜTT</t>
  </si>
  <si>
    <t>OK</t>
  </si>
  <si>
    <t>KÁROLY JÁNOS</t>
  </si>
  <si>
    <t>SPORTESZKÖZ VÁSÁRLÁS</t>
  </si>
  <si>
    <t>MOZGÁSKORLÁTOZOTTAK MARCALI E.</t>
  </si>
  <si>
    <t>HALFOGÓ VERSENY</t>
  </si>
  <si>
    <t xml:space="preserve">VAKOK ÉS GYENGÉNLÁTÓK </t>
  </si>
  <si>
    <t>LÁTÁSSÉRÜLTEK VIZITORNÁJA</t>
  </si>
  <si>
    <t>ingyenbelépő</t>
  </si>
  <si>
    <t>MAGYAR VIKTOR</t>
  </si>
  <si>
    <t>VÁROSI GYEREK TENISZVERSENY</t>
  </si>
  <si>
    <t>6.</t>
  </si>
  <si>
    <t>NOSZLOPY KERÉKPÁROS NAP</t>
  </si>
  <si>
    <t>7.</t>
  </si>
  <si>
    <t>NYUGDÍJASOK BORONKAI EGYESÜLETE</t>
  </si>
  <si>
    <t>MOZGÁSSAL AZ EGÉSZSÉGES ÉLETMÓD…</t>
  </si>
  <si>
    <t>8.</t>
  </si>
  <si>
    <t>VÁRFALVINÉ LACZÓ TÍMEA</t>
  </si>
  <si>
    <t>BERZSENYI SPORTNAP</t>
  </si>
  <si>
    <t>9.</t>
  </si>
  <si>
    <t>MARCALI FÖLDRAJZOSOK KÖRE</t>
  </si>
  <si>
    <t>KEZESFAI GYALOGTÚRA</t>
  </si>
  <si>
    <t>10.</t>
  </si>
  <si>
    <t>ÓVODAI KÖZPONT</t>
  </si>
  <si>
    <t>MOZOGJ AZ EGÉSZSÉGÉRT</t>
  </si>
  <si>
    <t>11.</t>
  </si>
  <si>
    <t>BAJTÁRSI EGYESÜLET</t>
  </si>
  <si>
    <t>CIVIL SZERVEZETEK SPORTVETÉLKEDŐJE</t>
  </si>
  <si>
    <t>12.</t>
  </si>
  <si>
    <t>MIKSZÁTH DSE</t>
  </si>
  <si>
    <t>I. KCS. ATLÉTIKA HÁZIVERENY</t>
  </si>
  <si>
    <t>13.</t>
  </si>
  <si>
    <t>DSE SPORTNAP</t>
  </si>
  <si>
    <t>14.</t>
  </si>
  <si>
    <t>CSALÁDI SPORTNAPOK</t>
  </si>
  <si>
    <t>ÖSSZESEN</t>
  </si>
  <si>
    <t>A pályázatokhoz kapcsolódó mellékletek (1-14. pályázat) teljeskörűek, szükség esetén eredetiben megtekinthetőek az ügyiratban.</t>
  </si>
  <si>
    <t>pályázó megnevezése</t>
  </si>
  <si>
    <t>Pályázat tárgya (címe)</t>
  </si>
  <si>
    <t>Támogatás</t>
  </si>
  <si>
    <t>Elszámolás időpontja</t>
  </si>
  <si>
    <t>Elszámolt összeg</t>
  </si>
  <si>
    <t>Maradvány</t>
  </si>
  <si>
    <t>Fehér János</t>
  </si>
  <si>
    <t>12+1 a korábbi kiadványaim margójára</t>
  </si>
  <si>
    <t>Keresztény Értelmiségiek Szövetsége Marcali Csoport</t>
  </si>
  <si>
    <t>Keresztényüldözés a 21. század elején (könyvbemutató előadás)</t>
  </si>
  <si>
    <t xml:space="preserve"> - </t>
  </si>
  <si>
    <t>Mozgáskorlátozottak SME Marcali Körzeti Csoportja</t>
  </si>
  <si>
    <t>Mozgáskorlátozottak szellemi vetélkedője</t>
  </si>
  <si>
    <t>Mozgáskorlátozottak kulturális eseményeken való részvétele</t>
  </si>
  <si>
    <t>Vakok és Gyengénlátók Marcali Csoportja</t>
  </si>
  <si>
    <t>Operettszínházi látogatás látássérülteknek</t>
  </si>
  <si>
    <t>Patkó Imre</t>
  </si>
  <si>
    <t>Gyerekek a virágos Marcaliért</t>
  </si>
  <si>
    <t>Nyugdíjasok Boronkai Egyesülete</t>
  </si>
  <si>
    <t>Idősek Világnapja helyi Nyugdíjas nap megtartása</t>
  </si>
  <si>
    <t>Lauerné Németh Lívia Klára</t>
  </si>
  <si>
    <t>A Dél-Dunántúli Regionális Fúvószenekar nyári tábora</t>
  </si>
  <si>
    <t>Berzsenyi Dániel Városi Könyvtár</t>
  </si>
  <si>
    <t>9</t>
  </si>
  <si>
    <t>Jelentés a szívdobogásról</t>
  </si>
  <si>
    <t>10</t>
  </si>
  <si>
    <t>A tanulás akadályai</t>
  </si>
  <si>
    <t>11</t>
  </si>
  <si>
    <t>Nép hangszeres időutazás a Kákics együttessel</t>
  </si>
  <si>
    <t>12</t>
  </si>
  <si>
    <t>Író-olvasó találkozó Lackfi Jánossal</t>
  </si>
  <si>
    <t>13</t>
  </si>
  <si>
    <t>Ismerd fel a nyári és az őszi gombákat</t>
  </si>
  <si>
    <t>Marcali és Környéke Hagyományőrző Ipartestület</t>
  </si>
  <si>
    <t>14</t>
  </si>
  <si>
    <t>Kiadvány megjelentetése Marcali és környéke turistaútjairól</t>
  </si>
  <si>
    <t>Horváthné Csoszó Gyöngyi</t>
  </si>
  <si>
    <t>Média tanulmányi kirándulás belépő jegyek</t>
  </si>
  <si>
    <t>Marcali Földrajzosok Köre</t>
  </si>
  <si>
    <t>16</t>
  </si>
  <si>
    <t>Világjáró magyar utazók előadása</t>
  </si>
  <si>
    <t>Zöldebb Óvodáért Munkaközösség</t>
  </si>
  <si>
    <t>Gyermeknap</t>
  </si>
  <si>
    <t>Varázs-szó Anyanyelvi Munkaközösség</t>
  </si>
  <si>
    <t>18</t>
  </si>
  <si>
    <t>Színházlátogatás</t>
  </si>
  <si>
    <t>Honvéd Nyugállományúak Klubja</t>
  </si>
  <si>
    <t>19</t>
  </si>
  <si>
    <t>Rajzpályázat a Honvédelem megalakulásának 170. évfordulójára</t>
  </si>
  <si>
    <t>20</t>
  </si>
  <si>
    <t>Makett kiállítás és verseny</t>
  </si>
  <si>
    <t>21</t>
  </si>
  <si>
    <t>Nemzetközi Nyugdíjas Klubok Marcali találkozója</t>
  </si>
  <si>
    <t>22</t>
  </si>
  <si>
    <t>Városi Nyugdíjas Találkozó Gyótapusztán</t>
  </si>
  <si>
    <t>Marcali Bajtársi Egyesület</t>
  </si>
  <si>
    <t>23</t>
  </si>
  <si>
    <t>Családi, baráti piknik. Egyesület Féléves tevékenységének értékelése</t>
  </si>
  <si>
    <t>Balogh Viktória</t>
  </si>
  <si>
    <t>24</t>
  </si>
  <si>
    <t>Társas-játék képességfejlesztő tábor</t>
  </si>
  <si>
    <t>Marcali Művelődési Központ</t>
  </si>
  <si>
    <t>25</t>
  </si>
  <si>
    <t>Kedvencedet a nagyszínpadra! Című ifjúsági ötletbörze és fórum, valamint ifjúsági nap megszervezése és lebonyolítása</t>
  </si>
  <si>
    <t>26</t>
  </si>
  <si>
    <t>Értékeink - hagyományok feltárása, megismertetése, a művelődési szokások gondozása, gazdagítása a városrészekben</t>
  </si>
  <si>
    <t>27</t>
  </si>
  <si>
    <t>Szakmai nap - a Marcali járásban lévő, közművelődési területen dolgozó munkatársakkal a települések kulturális együttműködési lehetőségeinek és programcseréjének számbavétele</t>
  </si>
  <si>
    <t>Marcali Múzeum</t>
  </si>
  <si>
    <t>28</t>
  </si>
  <si>
    <t>A Marcali Múzeum Nyári Múzeumi Kalandtáborának megszervezése</t>
  </si>
  <si>
    <t>29</t>
  </si>
  <si>
    <t>Tudományos ismeretterjesztő előadások megvalósítása a Marcali Múzeumban</t>
  </si>
  <si>
    <t>Jobbágyné Szarka Tímea</t>
  </si>
  <si>
    <t>30</t>
  </si>
  <si>
    <t>Erdei iskola - Őrimagyarósd</t>
  </si>
  <si>
    <t>Költségvetésben elkülönített összeg</t>
  </si>
  <si>
    <t>összesen</t>
  </si>
  <si>
    <t>Jutalom kirándulás a kiemelkedő eredményű gyermekek számára</t>
  </si>
  <si>
    <t>4324/2018</t>
  </si>
  <si>
    <t>KIWANIS Női Klub</t>
  </si>
  <si>
    <t>Társas-játék készségfejlesztő tábor</t>
  </si>
  <si>
    <t>4272/2018</t>
  </si>
  <si>
    <t>Prevenciós klub az esélyegyenlőségért V.</t>
  </si>
  <si>
    <t>4206/2018</t>
  </si>
  <si>
    <t>Geriátriai fizioterápia helyben II.</t>
  </si>
  <si>
    <t>4205/2018</t>
  </si>
  <si>
    <t>Szociális és Egészségügyi Szolgáltató Központ</t>
  </si>
  <si>
    <t>Fali pelenkázó beszerzése</t>
  </si>
  <si>
    <t>3700/2018</t>
  </si>
  <si>
    <t>Berzsenyi D. Városi Könyvtár</t>
  </si>
  <si>
    <t>Pénzmaradvány</t>
  </si>
  <si>
    <t>Felhasznált támogatás</t>
  </si>
  <si>
    <t>Bizottság által jóváhagyott támogatás</t>
  </si>
  <si>
    <t>Pályázó által igényelt támogatás</t>
  </si>
  <si>
    <t>Iktató-szám</t>
  </si>
  <si>
    <t>Pályázó megnevezése</t>
  </si>
  <si>
    <r>
      <t>K</t>
    </r>
    <r>
      <rPr>
        <b/>
        <sz val="12"/>
        <color theme="1"/>
        <rFont val="Times New Roman"/>
        <family val="1"/>
        <charset val="238"/>
      </rPr>
      <t>imutatás a 2018. évi egészségügyi, szociális és gyermekvédelmi céltámogatási pályázatokról</t>
    </r>
  </si>
  <si>
    <t>Felhalmozási célú pénzeszközátadás / munkáltatói kölcsön /</t>
  </si>
  <si>
    <t>Ivóvíz és szennyvíz közművek rekonstrukciója / Móra utca /</t>
  </si>
  <si>
    <t>Ivóvíz és szennyvíz közművek felújítása       / Lehel utca /</t>
  </si>
  <si>
    <t xml:space="preserve">Dózsa György utcai szegregátum rehabilitációja (ERFA-Infra) </t>
  </si>
  <si>
    <t xml:space="preserve">Marcali Keleti Iparterület fejlesztése </t>
  </si>
  <si>
    <t xml:space="preserve">TOP-3.2.1.-15: </t>
  </si>
  <si>
    <t xml:space="preserve">     ebből intézmények által felhasználva</t>
  </si>
  <si>
    <t>Marcali Közös Önkormányzati Hivatal 2018. évi fejlesztésekhez kapcsolódó kiadási előirányzatai</t>
  </si>
  <si>
    <t>Rendkívüli szociális pályázati támogatás 588 e Ft</t>
  </si>
  <si>
    <t>Rendkívüli szociális pályázati támogatás 14.400 e Ft</t>
  </si>
  <si>
    <t>Közművelődési céltámogatás</t>
  </si>
  <si>
    <t>6. Tájékoztató kimutatás</t>
  </si>
  <si>
    <t>L E L T ÁR</t>
  </si>
  <si>
    <t xml:space="preserve">     </t>
  </si>
  <si>
    <t xml:space="preserve">                         Marcali Város Önkormányzata</t>
  </si>
  <si>
    <t xml:space="preserve"> részesedéseinek 2018. december 31-i állományáról</t>
  </si>
  <si>
    <t>S.</t>
  </si>
  <si>
    <t>Részesedések</t>
  </si>
  <si>
    <t>2017. XII. 31-ig</t>
  </si>
  <si>
    <t>2018. évben</t>
  </si>
  <si>
    <t>2017 .XII.31-ig</t>
  </si>
  <si>
    <t>2018 XII. 31-én</t>
  </si>
  <si>
    <t xml:space="preserve">  Önkorm.</t>
  </si>
  <si>
    <t>sz.</t>
  </si>
  <si>
    <t>Gazdasági Társaság megnevezése</t>
  </si>
  <si>
    <t>Pénzbeni betét</t>
  </si>
  <si>
    <t>Nem pénzbeni betét</t>
  </si>
  <si>
    <t>Összesen</t>
  </si>
  <si>
    <t>elszámolt értékvesztés</t>
  </si>
  <si>
    <t>visszaírt értékvesztés</t>
  </si>
  <si>
    <t>Nyilvántartott érték</t>
  </si>
  <si>
    <t>tulajdoni hányad %</t>
  </si>
  <si>
    <t>Marcali Ipari Park Rt.</t>
  </si>
  <si>
    <t>Marcali Szálloda Kft.</t>
  </si>
  <si>
    <t>Marcali Keleti Iparterület Kft</t>
  </si>
  <si>
    <t>Saját alapítású gazdi társaságban</t>
  </si>
  <si>
    <t>Marcali és Térsége Közszolgáltató Nonprofit KFT</t>
  </si>
  <si>
    <t>S.a.nonprofit gazd-i társaságban</t>
  </si>
  <si>
    <t>Saubermacher-Magyarország Szolgáltató KFT</t>
  </si>
  <si>
    <t>Sm.Temetkezési Szolg.Kft.</t>
  </si>
  <si>
    <t>Balaton-Boronka Kisvasút KHT</t>
  </si>
  <si>
    <t>Közvil.Első Magyar Közvil. Rt.</t>
  </si>
  <si>
    <t>Dunántúli Reg. Vízmű Rt.</t>
  </si>
  <si>
    <t>"Dél-Balatoni LEADER " Vidékfejlesztési Nonprofit  Zártk.RT.</t>
  </si>
  <si>
    <t xml:space="preserve">Egyéb részesedések </t>
  </si>
  <si>
    <t>4. Tájékoztató kimutatás</t>
  </si>
  <si>
    <t>5.Tájékoztató kimutatás</t>
  </si>
  <si>
    <t>7. Tájékoztató kimutatás</t>
  </si>
  <si>
    <t xml:space="preserve">Ivóvíz és szenyvíz közművek felújítása            Marcali szennyvíztelep irodaépület felújítása /    </t>
  </si>
  <si>
    <t>Ingatlan vásárlás / Piac ingatlan vásárlás/: 8.000 eFt + Dózsa u. lakóház 385 e Ft, földterület 1.719 e Ft /</t>
  </si>
  <si>
    <t>A</t>
  </si>
  <si>
    <t>B</t>
  </si>
  <si>
    <t>C</t>
  </si>
  <si>
    <t>D</t>
  </si>
  <si>
    <t>Eszközök összesen</t>
  </si>
  <si>
    <t xml:space="preserve">             </t>
  </si>
  <si>
    <t>1. Törzsvagyon</t>
  </si>
  <si>
    <t>Ingatlanvagyon</t>
  </si>
  <si>
    <t>Ingóvagyon</t>
  </si>
  <si>
    <t>Értékpapírok</t>
  </si>
  <si>
    <t>Egyéb vagyon</t>
  </si>
  <si>
    <t>3+4+5+6</t>
  </si>
  <si>
    <t>Kötelezettségek</t>
  </si>
  <si>
    <t>Vagyon összesen</t>
  </si>
  <si>
    <t>1.1.Forgalomképtelen vagyon</t>
  </si>
  <si>
    <t>bruttó érték</t>
  </si>
  <si>
    <t>nettó érték</t>
  </si>
  <si>
    <t>A/II. Tárgyi eszközök</t>
  </si>
  <si>
    <t>A/II/1. Ingatlanok és kapcsolódó vagyoni értékű jogok</t>
  </si>
  <si>
    <t>Művelődési Központ</t>
  </si>
  <si>
    <t>Városi Fürdő</t>
  </si>
  <si>
    <t>Közös Hivatal</t>
  </si>
  <si>
    <t>Média Központ</t>
  </si>
  <si>
    <t>A/II/1. Ingatlanok összesen:</t>
  </si>
  <si>
    <t>E</t>
  </si>
  <si>
    <t>A/II/4 Beruházások, felújítások</t>
  </si>
  <si>
    <t>Marcali város Önkormányzata</t>
  </si>
  <si>
    <t>A/II/4. Beruházások, felújítások összesen:</t>
  </si>
  <si>
    <t>A/II. Tárgyi eszközök összesen:</t>
  </si>
  <si>
    <t>A. Befeketetett eszközök összesen:</t>
  </si>
  <si>
    <t>Forgalomképtelen vagyon összesen:</t>
  </si>
  <si>
    <t>1.2 Korlátozottan forgalomképes vagyon</t>
  </si>
  <si>
    <t>A/I. Immateriális javak</t>
  </si>
  <si>
    <t>A/I. Immateriális javak összesen:</t>
  </si>
  <si>
    <t>A/II/2 Gépek, berendezések, felszerelések, járművek</t>
  </si>
  <si>
    <t>A/II/2. Gépek, járművek összesen:</t>
  </si>
  <si>
    <t>A/II/2/a Képzőművészeti alkotások</t>
  </si>
  <si>
    <t>A/II/2/a. Képzőművészeti alkotások összesen:</t>
  </si>
  <si>
    <t>A/III. Befektetett pénzügyi eszközök</t>
  </si>
  <si>
    <t>A/III/1 Tartós részesedések</t>
  </si>
  <si>
    <t>Városi fürdő</t>
  </si>
  <si>
    <t xml:space="preserve">Közös Hivatal </t>
  </si>
  <si>
    <t>A/III/1. Tartós részesedések összesen:</t>
  </si>
  <si>
    <t>A/IV/1 Koncesszióba, vagyonkezelésbe adott eszközök</t>
  </si>
  <si>
    <t>A/IV/1. Koncesszióba, vagyonkezelésbe adott eszközök összesen:</t>
  </si>
  <si>
    <t>A/IV. Koncesszióba, vagyonkezelésbe adott eszközök összesen:</t>
  </si>
  <si>
    <t>A. Befektetett eszközök összesen:</t>
  </si>
  <si>
    <t>D. Követelések</t>
  </si>
  <si>
    <t>D/I. Költségvetési évben esedékes követelések</t>
  </si>
  <si>
    <t>Médéia Központ</t>
  </si>
  <si>
    <t>D/I. Költségvetési évben esedékes követelések összesen:</t>
  </si>
  <si>
    <t>D/II. Költségvetési évet követően esedékes követelések</t>
  </si>
  <si>
    <t>D/II. Költségvetési évet követően esedékes követelések összesen:</t>
  </si>
  <si>
    <t>D/III. Követelés jellegű sajátos elszámolások</t>
  </si>
  <si>
    <t>D/III. Követelés jellegű sajátos elszámolások összesen:</t>
  </si>
  <si>
    <t>D. Követelések összesen:</t>
  </si>
  <si>
    <t>Korlátozottan forgalomképes  vagyon összesen:</t>
  </si>
  <si>
    <t>2. Üzleti vagyon</t>
  </si>
  <si>
    <t>B. Nemzeti vagyonba tartozó forgóeszközök</t>
  </si>
  <si>
    <t>B/I. Készletek</t>
  </si>
  <si>
    <t>B/I. Készletek összesen:</t>
  </si>
  <si>
    <t>B. Nemzeti vagyonba tartozó forgóeszközök összesen:</t>
  </si>
  <si>
    <t>C. Pénzeszközök</t>
  </si>
  <si>
    <t>C/II. Pénztárak, csekkek, betétkönyvek</t>
  </si>
  <si>
    <t>városi Fürdő</t>
  </si>
  <si>
    <t>C/II. Pénztárak, csekkek, betétkönyvek összesen:</t>
  </si>
  <si>
    <t>C/III. Forintszámlák</t>
  </si>
  <si>
    <t>C/III. Forintszámlák összesen:</t>
  </si>
  <si>
    <t>C/IV. Devizaszámlák</t>
  </si>
  <si>
    <t>C/IV. Devizaszámlák összesen:</t>
  </si>
  <si>
    <t>C. Pénzeszközök összesen</t>
  </si>
  <si>
    <t>E. Egyéb sajátos  elszámolások</t>
  </si>
  <si>
    <t>E. Egyéb sajátos  elszámolások összesen:</t>
  </si>
  <si>
    <t>F. Aktív időbeli elhatárolások</t>
  </si>
  <si>
    <t>F/2. Költségek, ráfordítások aktív időbeli elhatárolása</t>
  </si>
  <si>
    <t>F. Aktív időbeli elhatárolások összesen:</t>
  </si>
  <si>
    <t>H. Kötelezettségek</t>
  </si>
  <si>
    <t>H/I. Költségvetési évben esedékes kötelezettségek</t>
  </si>
  <si>
    <t>MédiaKözpont</t>
  </si>
  <si>
    <t>H/I. Költségvetési évben esedékes kötelezettségek összesen:</t>
  </si>
  <si>
    <t>H/II. Költségvetési évet követően esedékes kötelezettségek</t>
  </si>
  <si>
    <t>H/II. Költségvetési évet követően esedékes kötelezettségek összesen:</t>
  </si>
  <si>
    <t>H/III. Kötelezettségjellegű sajátos elszámolások</t>
  </si>
  <si>
    <t>H. Kötelezettségek összesen:</t>
  </si>
  <si>
    <t>I) Kincstári számlavezetéssel kapcsolatos elszámolások</t>
  </si>
  <si>
    <t xml:space="preserve"> I) Kincstári számlavez etéssel kapcsolatos elszámolások összesen:</t>
  </si>
  <si>
    <t>J. Passzív időbeli elhatárolások</t>
  </si>
  <si>
    <t>J/2. Költségek, ráfordítások passzív időbeli elhatárolása</t>
  </si>
  <si>
    <t xml:space="preserve">  </t>
  </si>
  <si>
    <t>J)  Passzív időbeli elhatárolások összesen:</t>
  </si>
  <si>
    <t>Üzleti vagyon összesen:</t>
  </si>
  <si>
    <t>Forgalomképes vagyon összesen:</t>
  </si>
  <si>
    <t>Intézményi vagyon összesen:</t>
  </si>
  <si>
    <t>Intézmény mérlegadata</t>
  </si>
  <si>
    <t>* Az ingatlanvagyon bruttó értéke tartalmazza az államháztartáson belülre vagyonkeztelésbe adott (01. számlacsoportban nyilvántartott)  eszközök bruttó értékét is (1135518/eFt),   amelynek nettó értéke 818381(/eFt) a mérlegben nem szerepeltethető.</t>
  </si>
  <si>
    <t xml:space="preserve">Nem szerepeltethetőek továbbá  az ignóvagyon nettó értékében sem az államháztartáson belülre vagyonkezelésbe adott (01. számlacsoportban nyilvántartott )    9686/Ft bruttó értékű(nettó értékük 770/eFt)  immateriális javak, valamint a 497398/Ft bruttó érékű (nettó értékűk 35404/eFt) ügyvitelei és számítástechnikai eszzközök, egyéb gépek berendezések és járművek sem. </t>
  </si>
  <si>
    <t>Ingatlan vagyon</t>
  </si>
  <si>
    <t>Ingó vagyon</t>
  </si>
  <si>
    <t>Bruttó érték</t>
  </si>
  <si>
    <t>Érték- csökkenés</t>
  </si>
  <si>
    <t>Nettó érték</t>
  </si>
  <si>
    <t>Önkormányzat</t>
  </si>
  <si>
    <t>A/II/1 Ingatlanok</t>
  </si>
  <si>
    <t>A/II/2. Gépek, berendezések, felszerelések, járművek</t>
  </si>
  <si>
    <t>A/II/2. Gépek, berendezések, felszerelések, járművek összesen:</t>
  </si>
  <si>
    <t>Közös Hivaatal</t>
  </si>
  <si>
    <t>Előző időszak</t>
  </si>
  <si>
    <t>Módosítások (+/-)</t>
  </si>
  <si>
    <t>Tárgyi időszak</t>
  </si>
  <si>
    <t>A/I/1 Vagyoni értékű jogok</t>
  </si>
  <si>
    <t>A/I/2 Szellemi termékek</t>
  </si>
  <si>
    <t>A/I Immateriális javak (=A/I/1+A/I/2+A/I/3)</t>
  </si>
  <si>
    <t>A/II/1 Ingatlanok és a kapcsolódó vagyoni értékű jogok</t>
  </si>
  <si>
    <t>08</t>
  </si>
  <si>
    <t>A/II Tárgyi eszközök  (=A/II/1+...+A/II/5)</t>
  </si>
  <si>
    <t>A/III/1 Tartós részesedések (=A/III/1a+…+A/III/1e)</t>
  </si>
  <si>
    <t>A/III/1b - ebből: tartós részesedések nem pénzügyi vállalkozásban</t>
  </si>
  <si>
    <t>A/III/1e - ebből: egyéb tartós részesedések</t>
  </si>
  <si>
    <t>A/III Befektetett pénzügyi eszközök (=A/III/1+A/III/2+A/III/3)</t>
  </si>
  <si>
    <t>A) NEMZETI VAGYONBA TARTOZÓ BEFEKTETETT ESZKÖZÖK (=A/I+A/II+A/III+A/IV)</t>
  </si>
  <si>
    <t>47</t>
  </si>
  <si>
    <t>C/II/1 Forintpénztár</t>
  </si>
  <si>
    <t>48</t>
  </si>
  <si>
    <t>C/II/2 Valutapénztár</t>
  </si>
  <si>
    <t>50</t>
  </si>
  <si>
    <t>C/II Pénztárak, csekkek, betétkönyvek (=C/II/1+C/II/2+C/II/3)</t>
  </si>
  <si>
    <t>51</t>
  </si>
  <si>
    <t>C/III/1 Kincstáron kívüli forintszámlák</t>
  </si>
  <si>
    <t>52</t>
  </si>
  <si>
    <t>C/III/2 Kincstárban vezetett forintszámlák</t>
  </si>
  <si>
    <t>53</t>
  </si>
  <si>
    <t>C/III Forintszámlák (=C/III/1+C/III/2)</t>
  </si>
  <si>
    <t>57</t>
  </si>
  <si>
    <t>C) PÉNZESZKÖZÖK (=C/I+…+C/IV)</t>
  </si>
  <si>
    <t>62</t>
  </si>
  <si>
    <t>D/I/3 Költségvetési évben esedékes követelések közhatalmi bevételre (=D/I/3a+…+D/I/3f)</t>
  </si>
  <si>
    <t>66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</si>
  <si>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</si>
  <si>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</si>
  <si>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</si>
  <si>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68</t>
  </si>
  <si>
    <t>D/I/3f - ebből: költségvetési évben esedékes követelések egyéb közhatalmi bevételekre</t>
  </si>
  <si>
    <t>69</t>
  </si>
  <si>
    <t>D/I/4 Költségvetési évben esedékes követelések működési bevételre (=D/I/4a+…+D/I/4i)</t>
  </si>
  <si>
    <t>70</t>
  </si>
  <si>
    <t>D/I/4a - ebből: költségvetési évben esedékes követelések készletértékesítés ellenértékére, szolgáltatások ellenértékére, közvetített szolgáltatások ellenértékére</t>
  </si>
  <si>
    <t>72</t>
  </si>
  <si>
    <t>D/I/4c - ebből: költségvetési évben esedékes követelések ellátási díjakra</t>
  </si>
  <si>
    <t>73</t>
  </si>
  <si>
    <t>D/I/4d - ebből: költségvetési évben esedékes követelések kiszámlázott általános forgalmi adóra</t>
  </si>
  <si>
    <t>75</t>
  </si>
  <si>
    <t>D/I/4f - ebből: költségvetési évben esedékes követelések kamatbevételekre és más nyereségjellegű bevételekre</t>
  </si>
  <si>
    <t>78</t>
  </si>
  <si>
    <t>D/I/4i - ebből: költségvetési évben esedékes követelések egyéb működési bevételekre</t>
  </si>
  <si>
    <t>79</t>
  </si>
  <si>
    <t>D/I/5 Költségvetési évben esedékes követelések felhalmozási bevételre (=D/I/5a+…+D/I/5e)</t>
  </si>
  <si>
    <t>81</t>
  </si>
  <si>
    <t>D/I/5b - ebből: költségvetési évben esedékes követelések ingatlanok értékesítésére</t>
  </si>
  <si>
    <t>85</t>
  </si>
  <si>
    <t>D/I/6 Költségvetési évben esedékes követelések működési célú átvett pénzeszközre (&gt;=D/I/6a+D/I/6b+D/I/6c)</t>
  </si>
  <si>
    <t>88</t>
  </si>
  <si>
    <t>D/I/6c - ebből: költségvetési évben esedékes követelések működési célú visszatérítendő támogatások, kölcsönök visszatérülésére államháztartáson kívülről</t>
  </si>
  <si>
    <t>89</t>
  </si>
  <si>
    <t>D/I/7 Költségvetési évben esedékes követelések felhalmozási célú átvett pénzeszközre (&gt;=D/I/7a+D/I/7b+D/I/7c)</t>
  </si>
  <si>
    <t>92</t>
  </si>
  <si>
    <t>D/I/7c - ebből: költségvetési évben esedékes követelések felhalmozási célú visszatérítendő támogatások, kölcsönök visszatérülésére államháztartáson kívülről</t>
  </si>
  <si>
    <t>101</t>
  </si>
  <si>
    <t>D/I Költségvetési évben esedékes követelések (=D/I/1+…+D/I/8)</t>
  </si>
  <si>
    <t>102</t>
  </si>
  <si>
    <t>D/II/1 Költségvetési évet követően esedékes követelések működési célú támogatások bevételeire államháztartáson belülről (&gt;=D/II/1a)</t>
  </si>
  <si>
    <t>123</t>
  </si>
  <si>
    <t>D/II/5 Költségvetési évet követően esedékes követelések felhalmozási bevételre (=D/II/5a+…+D/II/5e)</t>
  </si>
  <si>
    <t>125</t>
  </si>
  <si>
    <t>D/II/5b - ebből: költségvetési évet követően esedékes követelések ingatlanok értékesítésére</t>
  </si>
  <si>
    <t>133</t>
  </si>
  <si>
    <t>D/II/7 Költségvetési évet követően esedékes követelések felhalmozási célú átvett pénzeszközre (&gt;=D/II/7a+D/II/7b+D/II/7c)</t>
  </si>
  <si>
    <t>136</t>
  </si>
  <si>
    <t>D/II/7c - ebből: költségvetési évet követően esedékes követelések felhalmozási célú visszatérítendő támogatások, kölcsönök visszatérülésére államháztartáson kívülről</t>
  </si>
  <si>
    <t>142</t>
  </si>
  <si>
    <t>D/II Költségvetési évet követően esedékes követelések (=D/II/1+…+D/II/8)</t>
  </si>
  <si>
    <t>143</t>
  </si>
  <si>
    <t>D/III/1 Adott előlegek (=D/III/1a+…+D/III/1f)</t>
  </si>
  <si>
    <t>149</t>
  </si>
  <si>
    <t>D/III/1f - ebből: túlfizetések, téves és visszajáró kifizetések</t>
  </si>
  <si>
    <t>152</t>
  </si>
  <si>
    <t>D/III/4 Forgótőke elszámolása</t>
  </si>
  <si>
    <t>158</t>
  </si>
  <si>
    <t>D/III Követelés jellegű sajátos elszámolások (=D/III/1+…+D/III/9)</t>
  </si>
  <si>
    <t>159</t>
  </si>
  <si>
    <t>D) KÖVETELÉSEK  (=D/I+D/II+D/III)</t>
  </si>
  <si>
    <t>166</t>
  </si>
  <si>
    <t>E/II/2 Más fizetendő általános forgalmi adó</t>
  </si>
  <si>
    <t>167</t>
  </si>
  <si>
    <t>E/II Fizetendő általános forgalmi adó elszámolása (=E/II/1+E/II/2)</t>
  </si>
  <si>
    <t>168</t>
  </si>
  <si>
    <t>E/III/1 December havi illetmények, munkabérek elszámolása</t>
  </si>
  <si>
    <t>170</t>
  </si>
  <si>
    <t>E/III Egyéb sajátos eszközoldali elszámolások (=E/III/1+E/III/2)</t>
  </si>
  <si>
    <t>171</t>
  </si>
  <si>
    <t>E) EGYÉB SAJÁTOS ELSZÁMOLÁSOK (=E/I+E/II+E/III)</t>
  </si>
  <si>
    <t>173</t>
  </si>
  <si>
    <t>F/2 Költségek, ráfordítások aktív időbeli elhatárolása</t>
  </si>
  <si>
    <t>175</t>
  </si>
  <si>
    <t>F) AKTÍV IDŐBELI  ELHATÁROLÁSOK  (=F/1+F/2+F/3)</t>
  </si>
  <si>
    <t>176</t>
  </si>
  <si>
    <t>ESZKÖZÖK ÖSSZESEN (=A+B+C+D+E+F)</t>
  </si>
  <si>
    <t>177</t>
  </si>
  <si>
    <t>G/I  Nemzeti vagyon induláskori értéke</t>
  </si>
  <si>
    <t>178</t>
  </si>
  <si>
    <t>G/II Nemzeti vagyon változásai</t>
  </si>
  <si>
    <t>179</t>
  </si>
  <si>
    <t>G/III Egyéb eszközök induláskori értéke és változásai</t>
  </si>
  <si>
    <t>180</t>
  </si>
  <si>
    <t>G/IV Felhalmozott eredmény</t>
  </si>
  <si>
    <t>182</t>
  </si>
  <si>
    <t>G/VI Mérleg szerinti eredmény</t>
  </si>
  <si>
    <t>183</t>
  </si>
  <si>
    <t>G/ SAJÁT TŐKE  (= G/I+…+G/VI)</t>
  </si>
  <si>
    <t>184</t>
  </si>
  <si>
    <t>H/I/1 Költségvetési évben esedékes kötelezettségek személyi juttatásokra</t>
  </si>
  <si>
    <t>186</t>
  </si>
  <si>
    <t>H/I/3 Költségvetési évben esedékes kötelezettségek dologi kiadásokra</t>
  </si>
  <si>
    <t>188</t>
  </si>
  <si>
    <t>H/I/5 Költségvetési évben esedékes kötelezettségek egyéb működési célú kiadásokra (&gt;=H/I/5a+H/I/5b)</t>
  </si>
  <si>
    <t>191</t>
  </si>
  <si>
    <t>H/I/6 Költségvetési évben esedékes kötelezettségek beruházásokra</t>
  </si>
  <si>
    <t>209</t>
  </si>
  <si>
    <t>H/I Költségvetési évben esedékes kötelezettségek (=H/I/1+…+H/I/9)</t>
  </si>
  <si>
    <t>212</t>
  </si>
  <si>
    <t>H/II/3 Költségvetési évet követően esedékes kötelezettségek dologi kiadásokra</t>
  </si>
  <si>
    <t>214</t>
  </si>
  <si>
    <t>H/II/5 Költségvetési évet követően esedékes kötelezettségek egyéb működési célú kiadásokra (&gt;=H/II/5a+H/II/5b)</t>
  </si>
  <si>
    <t>222</t>
  </si>
  <si>
    <t>H/II/9 Költségvetési évet követően esedékes kötelezettségek finanszírozási kiadásokra (&gt;=H/II/9a+…+H/II/9j)</t>
  </si>
  <si>
    <t>227</t>
  </si>
  <si>
    <t>H/II/9e - ebből: költségvetési évet követően esedékes kötelezettségek államháztartáson belüli megelőlegezések visszafizetésére</t>
  </si>
  <si>
    <t>228</t>
  </si>
  <si>
    <t>H/II/9f - ebből: költségvetési évet követően esedékes kötelezettségek pénzügyi lízing kiadásaira</t>
  </si>
  <si>
    <t>233</t>
  </si>
  <si>
    <t>H/II Költségvetési évet követően esedékes kötelezettségek (=H/II/1+…+H/II/9)</t>
  </si>
  <si>
    <t>234</t>
  </si>
  <si>
    <t>H/III/1 Kapott előlegek</t>
  </si>
  <si>
    <t>236</t>
  </si>
  <si>
    <t>H/III/3 Más szervezetet megillető bevételek elszámolása</t>
  </si>
  <si>
    <t>240</t>
  </si>
  <si>
    <t>H/III/8 Letétre, megőrzésre, fedezetkezelésre átvett pénzeszközök, biztosítékok</t>
  </si>
  <si>
    <t>243</t>
  </si>
  <si>
    <t>H/III Kötelezettség jellegű sajátos elszámolások (=H/III/1+…+H/III/10)</t>
  </si>
  <si>
    <t>244</t>
  </si>
  <si>
    <t>H) KÖTELEZETTSÉGEK (=H/I+H/II+H/III)</t>
  </si>
  <si>
    <t>247</t>
  </si>
  <si>
    <t>J/2 Költségek, ráfordítások passzív időbeli elhatárolása</t>
  </si>
  <si>
    <t>248</t>
  </si>
  <si>
    <t>J/3 Halasztott eredményszemléletű bevételek</t>
  </si>
  <si>
    <t>249</t>
  </si>
  <si>
    <t>J) PASSZÍV IDŐBELI ELHATÁROLÁSOK (=J/1+J/2+J/3)</t>
  </si>
  <si>
    <t>250</t>
  </si>
  <si>
    <t>FORRÁSOK ÖSSZESEN (=G+H+I+J)</t>
  </si>
  <si>
    <t>12. melléklet a /2019.(.) önkormányzati rendelethez</t>
  </si>
  <si>
    <t xml:space="preserve"> Mérleg</t>
  </si>
  <si>
    <t>Felhalmozási célú visszatérítendő támogatások, kölcsönök visszatérülése államháztartáson kívülről / lakásépítési, felújítási kölcsönök/</t>
  </si>
  <si>
    <t>2016, 2017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</si>
</sst>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Ft&quot;;[Red]\-#,##0\ &quot;Ft&quot;"/>
    <numFmt numFmtId="164" formatCode="0__"/>
    <numFmt numFmtId="165" formatCode="00"/>
    <numFmt numFmtId="166" formatCode="#,##0\ _F_t"/>
    <numFmt numFmtId="167" formatCode="#,###"/>
    <numFmt numFmtId="168" formatCode="#"/>
    <numFmt numFmtId="169" formatCode="m\.\ d\.;@"/>
    <numFmt numFmtId="170" formatCode="yyyy/mm/dd;@"/>
    <numFmt numFmtId="171" formatCode="yyyy\-mm\-dd"/>
    <numFmt numFmtId="172" formatCode="#,##0\ &quot;Ft&quot;"/>
  </numFmts>
  <fonts count="10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0"/>
      <name val="Times New Roman"/>
      <family val="1"/>
    </font>
    <font>
      <sz val="11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0"/>
      <name val="Times New Roman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u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5"/>
      <name val="Arial CE"/>
      <charset val="238"/>
    </font>
    <font>
      <sz val="15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i/>
      <u/>
      <sz val="11"/>
      <name val="Arial Narrow"/>
      <family val="2"/>
      <charset val="238"/>
    </font>
    <font>
      <b/>
      <i/>
      <u/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i/>
      <u/>
      <sz val="10"/>
      <name val="Arial CE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u/>
      <sz val="12"/>
      <name val="Times New Roman"/>
      <family val="1"/>
      <charset val="238"/>
    </font>
    <font>
      <b/>
      <u/>
      <sz val="12"/>
      <name val="Cambria"/>
      <family val="1"/>
      <charset val="238"/>
    </font>
    <font>
      <b/>
      <sz val="12"/>
      <name val="Times New Roman"/>
      <family val="1"/>
    </font>
    <font>
      <sz val="12"/>
      <name val="Times New Roman CE"/>
      <family val="1"/>
      <charset val="238"/>
    </font>
    <font>
      <sz val="12"/>
      <name val="Times New Roman"/>
      <family val="1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</font>
    <font>
      <b/>
      <sz val="10"/>
      <name val="Arial CE"/>
      <charset val="238"/>
    </font>
    <font>
      <i/>
      <sz val="10"/>
      <name val="Times New Roman CE"/>
      <family val="1"/>
      <charset val="238"/>
    </font>
    <font>
      <i/>
      <sz val="10"/>
      <name val="Times New Roman CE"/>
      <charset val="238"/>
    </font>
    <font>
      <sz val="11"/>
      <color rgb="FFFF0000"/>
      <name val="Calibri"/>
      <family val="2"/>
      <charset val="238"/>
      <scheme val="minor"/>
    </font>
    <font>
      <sz val="10"/>
      <name val="Arial"/>
      <charset val="238"/>
    </font>
    <font>
      <b/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theme="1"/>
      <name val="Garamond"/>
      <family val="1"/>
      <charset val="238"/>
    </font>
    <font>
      <b/>
      <i/>
      <sz val="10"/>
      <name val="Garamond"/>
      <family val="1"/>
      <charset val="238"/>
    </font>
    <font>
      <b/>
      <i/>
      <sz val="11"/>
      <color rgb="FFFF0000"/>
      <name val="Calibri"/>
      <family val="2"/>
      <charset val="238"/>
      <scheme val="minor"/>
    </font>
    <font>
      <b/>
      <i/>
      <sz val="10"/>
      <color rgb="FFFF0000"/>
      <name val="Garamond"/>
      <family val="1"/>
      <charset val="238"/>
    </font>
    <font>
      <sz val="10"/>
      <color rgb="FFFF000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11"/>
      <name val="Calibri"/>
      <family val="2"/>
      <charset val="238"/>
      <scheme val="minor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i/>
      <sz val="10"/>
      <color theme="1"/>
      <name val="Garamond"/>
      <family val="1"/>
      <charset val="238"/>
    </font>
    <font>
      <i/>
      <sz val="11"/>
      <color rgb="FFFF0000"/>
      <name val="Calibri"/>
      <family val="2"/>
      <charset val="238"/>
      <scheme val="minor"/>
    </font>
    <font>
      <i/>
      <sz val="10"/>
      <color rgb="FFFF0000"/>
      <name val="Garamond"/>
      <family val="1"/>
      <charset val="238"/>
    </font>
    <font>
      <b/>
      <sz val="10"/>
      <color theme="3" tint="-0.249977111117893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Arial"/>
    </font>
    <font>
      <sz val="10"/>
      <color indexed="8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Horizontal"/>
    </fill>
    <fill>
      <patternFill patternType="solid">
        <fgColor theme="0" tint="-0.2499465926084170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48" fillId="0" borderId="0"/>
    <xf numFmtId="0" fontId="13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48" fillId="0" borderId="0"/>
    <xf numFmtId="0" fontId="41" fillId="0" borderId="0"/>
    <xf numFmtId="0" fontId="10" fillId="0" borderId="0"/>
    <xf numFmtId="0" fontId="48" fillId="0" borderId="0"/>
    <xf numFmtId="0" fontId="48" fillId="0" borderId="0"/>
    <xf numFmtId="0" fontId="4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10" fillId="0" borderId="0"/>
    <xf numFmtId="0" fontId="1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77" fillId="0" borderId="0"/>
    <xf numFmtId="0" fontId="2" fillId="0" borderId="0"/>
    <xf numFmtId="0" fontId="10" fillId="0" borderId="0"/>
    <xf numFmtId="0" fontId="10" fillId="0" borderId="0"/>
    <xf numFmtId="0" fontId="103" fillId="0" borderId="0"/>
    <xf numFmtId="0" fontId="10" fillId="0" borderId="0"/>
  </cellStyleXfs>
  <cellXfs count="1000">
    <xf numFmtId="0" fontId="0" fillId="0" borderId="0" xfId="0"/>
    <xf numFmtId="0" fontId="10" fillId="0" borderId="0" xfId="9"/>
    <xf numFmtId="0" fontId="21" fillId="0" borderId="0" xfId="9" applyFont="1"/>
    <xf numFmtId="0" fontId="22" fillId="2" borderId="1" xfId="9" applyFont="1" applyFill="1" applyBorder="1" applyAlignment="1">
      <alignment horizontal="center" vertical="center" wrapText="1"/>
    </xf>
    <xf numFmtId="0" fontId="18" fillId="0" borderId="3" xfId="9" applyFont="1" applyBorder="1" applyAlignment="1">
      <alignment vertical="top" wrapText="1"/>
    </xf>
    <xf numFmtId="0" fontId="18" fillId="0" borderId="4" xfId="9" applyFont="1" applyBorder="1" applyAlignment="1">
      <alignment horizontal="center" vertical="center" wrapText="1"/>
    </xf>
    <xf numFmtId="0" fontId="10" fillId="0" borderId="0" xfId="9" applyAlignment="1">
      <alignment vertical="center"/>
    </xf>
    <xf numFmtId="0" fontId="26" fillId="0" borderId="0" xfId="9" applyFont="1"/>
    <xf numFmtId="3" fontId="16" fillId="2" borderId="1" xfId="9" applyNumberFormat="1" applyFont="1" applyFill="1" applyBorder="1" applyAlignment="1">
      <alignment horizontal="right" vertical="center"/>
    </xf>
    <xf numFmtId="0" fontId="15" fillId="0" borderId="0" xfId="9" applyFont="1" applyAlignment="1">
      <alignment vertical="center"/>
    </xf>
    <xf numFmtId="0" fontId="18" fillId="0" borderId="0" xfId="5" applyFont="1"/>
    <xf numFmtId="0" fontId="18" fillId="0" borderId="0" xfId="5" applyFont="1" applyAlignment="1">
      <alignment wrapText="1"/>
    </xf>
    <xf numFmtId="0" fontId="17" fillId="0" borderId="0" xfId="5" applyFont="1" applyAlignment="1">
      <alignment horizontal="left" vertical="center"/>
    </xf>
    <xf numFmtId="0" fontId="17" fillId="0" borderId="0" xfId="5" applyFont="1"/>
    <xf numFmtId="3" fontId="29" fillId="0" borderId="7" xfId="9" applyNumberFormat="1" applyFont="1" applyBorder="1" applyAlignment="1">
      <alignment horizontal="right" vertical="top" wrapText="1"/>
    </xf>
    <xf numFmtId="3" fontId="29" fillId="0" borderId="7" xfId="9" applyNumberFormat="1" applyFont="1" applyBorder="1" applyAlignment="1">
      <alignment horizontal="right" wrapText="1"/>
    </xf>
    <xf numFmtId="3" fontId="22" fillId="0" borderId="7" xfId="9" applyNumberFormat="1" applyFont="1" applyBorder="1" applyAlignment="1">
      <alignment horizontal="right" vertical="top" wrapText="1"/>
    </xf>
    <xf numFmtId="3" fontId="29" fillId="0" borderId="7" xfId="9" applyNumberFormat="1" applyFont="1" applyBorder="1" applyAlignment="1">
      <alignment horizontal="right" vertical="center" wrapText="1"/>
    </xf>
    <xf numFmtId="0" fontId="26" fillId="0" borderId="7" xfId="9" applyFont="1" applyBorder="1"/>
    <xf numFmtId="3" fontId="22" fillId="0" borderId="0" xfId="9" applyNumberFormat="1" applyFont="1" applyAlignment="1">
      <alignment horizontal="right" wrapText="1"/>
    </xf>
    <xf numFmtId="0" fontId="26" fillId="0" borderId="0" xfId="9" applyFont="1" applyAlignment="1">
      <alignment horizontal="center" vertical="center" wrapText="1"/>
    </xf>
    <xf numFmtId="0" fontId="22" fillId="0" borderId="0" xfId="9" applyFont="1" applyAlignment="1">
      <alignment horizontal="center" vertical="top" wrapText="1"/>
    </xf>
    <xf numFmtId="0" fontId="22" fillId="0" borderId="0" xfId="9" applyFont="1" applyAlignment="1">
      <alignment horizontal="center" wrapText="1"/>
    </xf>
    <xf numFmtId="3" fontId="29" fillId="0" borderId="0" xfId="9" applyNumberFormat="1" applyFont="1" applyAlignment="1">
      <alignment horizontal="right" vertical="center" wrapText="1"/>
    </xf>
    <xf numFmtId="3" fontId="29" fillId="0" borderId="0" xfId="9" applyNumberFormat="1" applyFont="1" applyAlignment="1">
      <alignment horizontal="right" vertical="top" wrapText="1"/>
    </xf>
    <xf numFmtId="3" fontId="29" fillId="0" borderId="0" xfId="9" applyNumberFormat="1" applyFont="1" applyAlignment="1">
      <alignment horizontal="right" wrapText="1"/>
    </xf>
    <xf numFmtId="0" fontId="29" fillId="0" borderId="0" xfId="9" applyFont="1"/>
    <xf numFmtId="0" fontId="29" fillId="0" borderId="0" xfId="5" applyFont="1"/>
    <xf numFmtId="0" fontId="30" fillId="0" borderId="0" xfId="22" applyFont="1"/>
    <xf numFmtId="0" fontId="14" fillId="0" borderId="0" xfId="22"/>
    <xf numFmtId="3" fontId="14" fillId="0" borderId="0" xfId="22" applyNumberFormat="1"/>
    <xf numFmtId="3" fontId="18" fillId="0" borderId="0" xfId="22" applyNumberFormat="1" applyFont="1"/>
    <xf numFmtId="0" fontId="10" fillId="0" borderId="0" xfId="22" applyFont="1" applyAlignment="1">
      <alignment horizontal="center" vertical="center" wrapText="1"/>
    </xf>
    <xf numFmtId="167" fontId="31" fillId="0" borderId="0" xfId="17" applyNumberFormat="1" applyFont="1" applyAlignment="1">
      <alignment vertical="center" wrapText="1"/>
    </xf>
    <xf numFmtId="167" fontId="27" fillId="0" borderId="0" xfId="17" applyNumberFormat="1" applyAlignment="1">
      <alignment vertical="center" wrapText="1"/>
    </xf>
    <xf numFmtId="167" fontId="32" fillId="0" borderId="0" xfId="17" applyNumberFormat="1" applyFont="1" applyAlignment="1">
      <alignment horizontal="right" vertical="center"/>
    </xf>
    <xf numFmtId="167" fontId="33" fillId="0" borderId="0" xfId="17" applyNumberFormat="1" applyFont="1" applyAlignment="1">
      <alignment horizontal="center" vertical="center" wrapText="1"/>
    </xf>
    <xf numFmtId="167" fontId="34" fillId="0" borderId="0" xfId="17" applyNumberFormat="1" applyFont="1" applyAlignment="1">
      <alignment horizontal="centerContinuous" vertical="center" wrapText="1"/>
    </xf>
    <xf numFmtId="167" fontId="27" fillId="0" borderId="0" xfId="17" applyNumberFormat="1" applyAlignment="1">
      <alignment horizontal="center" vertical="center" wrapText="1"/>
    </xf>
    <xf numFmtId="167" fontId="27" fillId="0" borderId="0" xfId="18" applyNumberFormat="1" applyAlignment="1">
      <alignment vertical="center" wrapText="1"/>
    </xf>
    <xf numFmtId="167" fontId="32" fillId="0" borderId="0" xfId="18" applyNumberFormat="1" applyFont="1" applyAlignment="1">
      <alignment horizontal="right" vertical="center"/>
    </xf>
    <xf numFmtId="167" fontId="16" fillId="2" borderId="12" xfId="18" applyNumberFormat="1" applyFont="1" applyFill="1" applyBorder="1" applyAlignment="1">
      <alignment horizontal="center" vertical="center" wrapText="1"/>
    </xf>
    <xf numFmtId="167" fontId="33" fillId="0" borderId="0" xfId="18" applyNumberFormat="1" applyFont="1" applyAlignment="1">
      <alignment horizontal="center" vertical="center" wrapText="1"/>
    </xf>
    <xf numFmtId="167" fontId="34" fillId="0" borderId="0" xfId="18" applyNumberFormat="1" applyFont="1" applyAlignment="1">
      <alignment horizontal="centerContinuous" vertical="center" wrapText="1"/>
    </xf>
    <xf numFmtId="167" fontId="27" fillId="0" borderId="0" xfId="18" applyNumberFormat="1" applyAlignment="1">
      <alignment horizontal="center" vertical="center" wrapText="1"/>
    </xf>
    <xf numFmtId="0" fontId="27" fillId="0" borderId="0" xfId="21" applyAlignment="1">
      <alignment horizontal="center" vertical="center" wrapText="1"/>
    </xf>
    <xf numFmtId="0" fontId="27" fillId="0" borderId="0" xfId="21" applyAlignment="1">
      <alignment vertical="center" wrapText="1"/>
    </xf>
    <xf numFmtId="167" fontId="36" fillId="0" borderId="0" xfId="19" applyNumberFormat="1" applyFont="1" applyAlignment="1">
      <alignment vertical="center" wrapText="1"/>
    </xf>
    <xf numFmtId="167" fontId="38" fillId="0" borderId="0" xfId="21" applyNumberFormat="1" applyFont="1" applyAlignment="1">
      <alignment vertical="center" wrapText="1"/>
    </xf>
    <xf numFmtId="0" fontId="33" fillId="0" borderId="0" xfId="21" applyFont="1" applyAlignment="1">
      <alignment horizontal="center" vertical="center" wrapText="1"/>
    </xf>
    <xf numFmtId="167" fontId="27" fillId="0" borderId="0" xfId="21" applyNumberFormat="1" applyAlignment="1">
      <alignment vertical="center" wrapText="1"/>
    </xf>
    <xf numFmtId="167" fontId="27" fillId="0" borderId="7" xfId="21" applyNumberFormat="1" applyBorder="1" applyAlignment="1" applyProtection="1">
      <alignment vertical="center" wrapText="1"/>
      <protection locked="0"/>
    </xf>
    <xf numFmtId="167" fontId="27" fillId="0" borderId="6" xfId="21" applyNumberFormat="1" applyBorder="1" applyAlignment="1" applyProtection="1">
      <alignment vertical="center" wrapText="1"/>
      <protection locked="0"/>
    </xf>
    <xf numFmtId="167" fontId="39" fillId="0" borderId="16" xfId="21" applyNumberFormat="1" applyFont="1" applyBorder="1" applyAlignment="1">
      <alignment vertical="center" wrapText="1"/>
    </xf>
    <xf numFmtId="0" fontId="10" fillId="0" borderId="0" xfId="8"/>
    <xf numFmtId="0" fontId="8" fillId="0" borderId="0" xfId="5" applyFont="1"/>
    <xf numFmtId="0" fontId="8" fillId="0" borderId="0" xfId="5" applyFont="1" applyAlignment="1">
      <alignment horizontal="center" vertical="center"/>
    </xf>
    <xf numFmtId="165" fontId="12" fillId="0" borderId="0" xfId="5" applyNumberFormat="1" applyFont="1" applyAlignment="1">
      <alignment horizontal="center" vertical="center"/>
    </xf>
    <xf numFmtId="0" fontId="10" fillId="0" borderId="0" xfId="5" applyFont="1" applyAlignment="1">
      <alignment horizontal="right"/>
    </xf>
    <xf numFmtId="0" fontId="8" fillId="0" borderId="0" xfId="5" applyFont="1" applyAlignment="1">
      <alignment vertical="center" wrapText="1"/>
    </xf>
    <xf numFmtId="0" fontId="9" fillId="0" borderId="0" xfId="5" applyFont="1"/>
    <xf numFmtId="0" fontId="8" fillId="0" borderId="0" xfId="5" applyFont="1" applyAlignment="1">
      <alignment vertical="center"/>
    </xf>
    <xf numFmtId="0" fontId="7" fillId="0" borderId="0" xfId="5"/>
    <xf numFmtId="0" fontId="22" fillId="2" borderId="17" xfId="9" applyFont="1" applyFill="1" applyBorder="1" applyAlignment="1">
      <alignment horizontal="center" vertical="center" wrapText="1"/>
    </xf>
    <xf numFmtId="166" fontId="10" fillId="0" borderId="0" xfId="9" applyNumberFormat="1"/>
    <xf numFmtId="166" fontId="10" fillId="0" borderId="0" xfId="9" applyNumberFormat="1" applyAlignment="1">
      <alignment horizontal="right"/>
    </xf>
    <xf numFmtId="166" fontId="25" fillId="0" borderId="0" xfId="9" applyNumberFormat="1" applyFont="1" applyAlignment="1">
      <alignment horizontal="right" vertical="center" wrapText="1"/>
    </xf>
    <xf numFmtId="0" fontId="18" fillId="0" borderId="0" xfId="9" applyFont="1" applyAlignment="1">
      <alignment horizontal="right" vertical="center" wrapText="1"/>
    </xf>
    <xf numFmtId="166" fontId="18" fillId="0" borderId="0" xfId="9" applyNumberFormat="1" applyFont="1" applyAlignment="1">
      <alignment horizontal="right" vertical="center" wrapText="1"/>
    </xf>
    <xf numFmtId="3" fontId="10" fillId="0" borderId="0" xfId="9" applyNumberFormat="1" applyAlignment="1">
      <alignment horizontal="right"/>
    </xf>
    <xf numFmtId="3" fontId="10" fillId="0" borderId="0" xfId="9" applyNumberFormat="1"/>
    <xf numFmtId="166" fontId="10" fillId="0" borderId="0" xfId="9" applyNumberFormat="1" applyAlignment="1">
      <alignment horizontal="right" vertical="center"/>
    </xf>
    <xf numFmtId="3" fontId="42" fillId="0" borderId="7" xfId="9" applyNumberFormat="1" applyFont="1" applyBorder="1" applyAlignment="1">
      <alignment horizontal="right" vertical="center"/>
    </xf>
    <xf numFmtId="10" fontId="42" fillId="0" borderId="21" xfId="9" applyNumberFormat="1" applyFont="1" applyBorder="1" applyAlignment="1">
      <alignment horizontal="center" vertical="center" wrapText="1"/>
    </xf>
    <xf numFmtId="0" fontId="42" fillId="0" borderId="3" xfId="9" applyFont="1" applyBorder="1" applyAlignment="1">
      <alignment vertical="top" wrapText="1"/>
    </xf>
    <xf numFmtId="0" fontId="42" fillId="0" borderId="4" xfId="9" applyFont="1" applyBorder="1" applyAlignment="1">
      <alignment horizontal="center" vertical="center" wrapText="1"/>
    </xf>
    <xf numFmtId="0" fontId="44" fillId="0" borderId="3" xfId="9" applyFont="1" applyBorder="1" applyAlignment="1">
      <alignment horizontal="center" vertical="center" wrapText="1"/>
    </xf>
    <xf numFmtId="0" fontId="45" fillId="2" borderId="1" xfId="9" applyFont="1" applyFill="1" applyBorder="1" applyAlignment="1">
      <alignment horizontal="left" vertical="center" wrapText="1"/>
    </xf>
    <xf numFmtId="3" fontId="45" fillId="2" borderId="1" xfId="9" applyNumberFormat="1" applyFont="1" applyFill="1" applyBorder="1" applyAlignment="1">
      <alignment horizontal="right" vertical="center" wrapText="1"/>
    </xf>
    <xf numFmtId="10" fontId="44" fillId="2" borderId="17" xfId="9" applyNumberFormat="1" applyFont="1" applyFill="1" applyBorder="1" applyAlignment="1">
      <alignment horizontal="center" vertical="center" wrapText="1"/>
    </xf>
    <xf numFmtId="0" fontId="46" fillId="2" borderId="5" xfId="9" applyFont="1" applyFill="1" applyBorder="1" applyAlignment="1">
      <alignment horizontal="center" vertical="center" wrapText="1"/>
    </xf>
    <xf numFmtId="167" fontId="27" fillId="0" borderId="25" xfId="20" applyNumberFormat="1" applyBorder="1" applyAlignment="1">
      <alignment horizontal="center" vertical="center" wrapText="1"/>
    </xf>
    <xf numFmtId="167" fontId="37" fillId="0" borderId="11" xfId="20" applyNumberFormat="1" applyFont="1" applyBorder="1" applyAlignment="1">
      <alignment horizontal="center"/>
    </xf>
    <xf numFmtId="167" fontId="37" fillId="0" borderId="11" xfId="20" applyNumberFormat="1" applyFont="1" applyBorder="1" applyAlignment="1">
      <alignment horizontal="centerContinuous" vertical="center"/>
    </xf>
    <xf numFmtId="168" fontId="20" fillId="0" borderId="7" xfId="19" applyNumberFormat="1" applyFont="1" applyBorder="1" applyAlignment="1" applyProtection="1">
      <alignment vertical="center" wrapText="1"/>
      <protection locked="0"/>
    </xf>
    <xf numFmtId="167" fontId="20" fillId="5" borderId="16" xfId="20" applyNumberFormat="1" applyFont="1" applyFill="1" applyBorder="1" applyAlignment="1">
      <alignment vertical="center" wrapText="1"/>
    </xf>
    <xf numFmtId="167" fontId="20" fillId="0" borderId="16" xfId="20" applyNumberFormat="1" applyFont="1" applyBorder="1" applyAlignment="1">
      <alignment vertical="center" wrapText="1"/>
    </xf>
    <xf numFmtId="167" fontId="27" fillId="0" borderId="0" xfId="20" applyNumberFormat="1" applyAlignment="1">
      <alignment horizontal="center" vertical="center" wrapText="1"/>
    </xf>
    <xf numFmtId="0" fontId="45" fillId="0" borderId="18" xfId="9" applyFont="1" applyBorder="1" applyAlignment="1">
      <alignment horizontal="left" vertical="center" wrapText="1"/>
    </xf>
    <xf numFmtId="3" fontId="45" fillId="0" borderId="18" xfId="9" applyNumberFormat="1" applyFont="1" applyBorder="1" applyAlignment="1">
      <alignment horizontal="right" vertical="center" wrapText="1"/>
    </xf>
    <xf numFmtId="10" fontId="44" fillId="0" borderId="18" xfId="9" applyNumberFormat="1" applyFont="1" applyBorder="1" applyAlignment="1">
      <alignment horizontal="center" vertical="center" wrapText="1"/>
    </xf>
    <xf numFmtId="0" fontId="45" fillId="0" borderId="25" xfId="9" applyFont="1" applyBorder="1" applyAlignment="1">
      <alignment horizontal="left" vertical="center" wrapText="1"/>
    </xf>
    <xf numFmtId="3" fontId="45" fillId="0" borderId="25" xfId="9" applyNumberFormat="1" applyFont="1" applyBorder="1" applyAlignment="1">
      <alignment horizontal="right" vertical="center" wrapText="1"/>
    </xf>
    <xf numFmtId="10" fontId="44" fillId="0" borderId="25" xfId="9" applyNumberFormat="1" applyFont="1" applyBorder="1" applyAlignment="1">
      <alignment horizontal="center" vertical="center" wrapText="1"/>
    </xf>
    <xf numFmtId="3" fontId="42" fillId="0" borderId="3" xfId="9" applyNumberFormat="1" applyFont="1" applyBorder="1" applyAlignment="1">
      <alignment horizontal="right" vertical="center"/>
    </xf>
    <xf numFmtId="167" fontId="28" fillId="0" borderId="0" xfId="17" applyNumberFormat="1" applyFont="1" applyAlignment="1">
      <alignment horizontal="center" vertical="center" wrapText="1"/>
    </xf>
    <xf numFmtId="0" fontId="5" fillId="0" borderId="0" xfId="27"/>
    <xf numFmtId="10" fontId="42" fillId="0" borderId="4" xfId="9" applyNumberFormat="1" applyFont="1" applyBorder="1" applyAlignment="1">
      <alignment horizontal="center" vertical="center" wrapText="1"/>
    </xf>
    <xf numFmtId="0" fontId="49" fillId="0" borderId="0" xfId="5" applyFont="1"/>
    <xf numFmtId="3" fontId="49" fillId="0" borderId="0" xfId="5" applyNumberFormat="1" applyFont="1"/>
    <xf numFmtId="0" fontId="50" fillId="0" borderId="0" xfId="27" applyFont="1"/>
    <xf numFmtId="0" fontId="51" fillId="0" borderId="0" xfId="27" applyFont="1"/>
    <xf numFmtId="0" fontId="52" fillId="0" borderId="0" xfId="27" applyFont="1"/>
    <xf numFmtId="0" fontId="28" fillId="0" borderId="7" xfId="5" applyFont="1" applyBorder="1"/>
    <xf numFmtId="0" fontId="16" fillId="0" borderId="7" xfId="5" applyFont="1" applyBorder="1"/>
    <xf numFmtId="3" fontId="16" fillId="0" borderId="7" xfId="5" applyNumberFormat="1" applyFont="1" applyBorder="1" applyAlignment="1">
      <alignment horizontal="right" vertical="center"/>
    </xf>
    <xf numFmtId="3" fontId="16" fillId="0" borderId="7" xfId="5" applyNumberFormat="1" applyFont="1" applyBorder="1" applyAlignment="1">
      <alignment vertical="center"/>
    </xf>
    <xf numFmtId="0" fontId="12" fillId="0" borderId="7" xfId="5" applyFont="1" applyBorder="1"/>
    <xf numFmtId="0" fontId="47" fillId="0" borderId="7" xfId="5" applyFont="1" applyBorder="1"/>
    <xf numFmtId="3" fontId="12" fillId="0" borderId="7" xfId="5" applyNumberFormat="1" applyFont="1" applyBorder="1"/>
    <xf numFmtId="3" fontId="47" fillId="0" borderId="7" xfId="5" applyNumberFormat="1" applyFont="1" applyBorder="1"/>
    <xf numFmtId="0" fontId="12" fillId="0" borderId="7" xfId="5" applyFont="1" applyBorder="1" applyAlignment="1">
      <alignment horizontal="left" vertical="center" wrapText="1"/>
    </xf>
    <xf numFmtId="0" fontId="55" fillId="0" borderId="0" xfId="9" applyFont="1"/>
    <xf numFmtId="0" fontId="56" fillId="0" borderId="0" xfId="5" applyFont="1"/>
    <xf numFmtId="0" fontId="57" fillId="0" borderId="0" xfId="9" applyFont="1"/>
    <xf numFmtId="0" fontId="58" fillId="0" borderId="0" xfId="5" applyFont="1"/>
    <xf numFmtId="0" fontId="21" fillId="0" borderId="0" xfId="9" applyFont="1" applyAlignment="1">
      <alignment vertical="center"/>
    </xf>
    <xf numFmtId="0" fontId="59" fillId="0" borderId="7" xfId="5" applyFont="1" applyBorder="1" applyAlignment="1">
      <alignment vertical="center" wrapText="1"/>
    </xf>
    <xf numFmtId="0" fontId="60" fillId="0" borderId="7" xfId="5" applyFont="1" applyBorder="1"/>
    <xf numFmtId="0" fontId="15" fillId="0" borderId="0" xfId="8" applyFont="1"/>
    <xf numFmtId="0" fontId="16" fillId="0" borderId="12" xfId="22" applyFont="1" applyBorder="1" applyAlignment="1">
      <alignment horizontal="center" vertical="top" wrapText="1"/>
    </xf>
    <xf numFmtId="0" fontId="62" fillId="0" borderId="7" xfId="22" applyFont="1" applyBorder="1" applyAlignment="1">
      <alignment vertical="top" wrapText="1"/>
    </xf>
    <xf numFmtId="3" fontId="16" fillId="0" borderId="6" xfId="22" applyNumberFormat="1" applyFont="1" applyBorder="1" applyAlignment="1">
      <alignment horizontal="right" vertical="top" wrapText="1"/>
    </xf>
    <xf numFmtId="0" fontId="28" fillId="0" borderId="7" xfId="22" applyFont="1" applyBorder="1" applyAlignment="1">
      <alignment vertical="top" wrapText="1"/>
    </xf>
    <xf numFmtId="3" fontId="28" fillId="0" borderId="6" xfId="22" applyNumberFormat="1" applyFont="1" applyBorder="1"/>
    <xf numFmtId="3" fontId="28" fillId="0" borderId="6" xfId="22" applyNumberFormat="1" applyFont="1" applyBorder="1" applyAlignment="1">
      <alignment horizontal="right" vertical="top" wrapText="1"/>
    </xf>
    <xf numFmtId="0" fontId="28" fillId="0" borderId="12" xfId="22" applyFont="1" applyBorder="1" applyAlignment="1">
      <alignment horizontal="center" vertical="top" wrapText="1"/>
    </xf>
    <xf numFmtId="0" fontId="28" fillId="3" borderId="7" xfId="22" applyFont="1" applyFill="1" applyBorder="1" applyAlignment="1">
      <alignment vertical="top" wrapText="1"/>
    </xf>
    <xf numFmtId="3" fontId="16" fillId="0" borderId="6" xfId="22" applyNumberFormat="1" applyFont="1" applyBorder="1" applyAlignment="1">
      <alignment horizontal="right" wrapText="1"/>
    </xf>
    <xf numFmtId="3" fontId="16" fillId="0" borderId="6" xfId="22" applyNumberFormat="1" applyFont="1" applyBorder="1"/>
    <xf numFmtId="0" fontId="16" fillId="2" borderId="12" xfId="22" applyFont="1" applyFill="1" applyBorder="1" applyAlignment="1">
      <alignment horizontal="center" vertical="top" wrapText="1"/>
    </xf>
    <xf numFmtId="0" fontId="16" fillId="2" borderId="7" xfId="22" applyFont="1" applyFill="1" applyBorder="1" applyAlignment="1">
      <alignment vertical="top" wrapText="1"/>
    </xf>
    <xf numFmtId="3" fontId="16" fillId="2" borderId="6" xfId="22" applyNumberFormat="1" applyFont="1" applyFill="1" applyBorder="1" applyAlignment="1">
      <alignment horizontal="right" wrapText="1"/>
    </xf>
    <xf numFmtId="0" fontId="28" fillId="3" borderId="16" xfId="22" applyFont="1" applyFill="1" applyBorder="1" applyAlignment="1">
      <alignment vertical="top" wrapText="1"/>
    </xf>
    <xf numFmtId="3" fontId="28" fillId="0" borderId="14" xfId="22" applyNumberFormat="1" applyFont="1" applyBorder="1"/>
    <xf numFmtId="0" fontId="45" fillId="4" borderId="5" xfId="9" applyFont="1" applyFill="1" applyBorder="1" applyAlignment="1">
      <alignment horizontal="center" vertical="center" wrapText="1"/>
    </xf>
    <xf numFmtId="0" fontId="54" fillId="0" borderId="0" xfId="27" applyFont="1"/>
    <xf numFmtId="0" fontId="64" fillId="2" borderId="5" xfId="24" applyFont="1" applyFill="1" applyBorder="1" applyAlignment="1">
      <alignment horizontal="center" vertical="center" wrapText="1"/>
    </xf>
    <xf numFmtId="0" fontId="47" fillId="0" borderId="7" xfId="5" applyFont="1" applyBorder="1" applyAlignment="1">
      <alignment horizontal="center" vertical="center"/>
    </xf>
    <xf numFmtId="0" fontId="47" fillId="0" borderId="0" xfId="5" applyFont="1"/>
    <xf numFmtId="0" fontId="47" fillId="0" borderId="0" xfId="5" applyFont="1" applyAlignment="1">
      <alignment vertical="center"/>
    </xf>
    <xf numFmtId="0" fontId="16" fillId="2" borderId="7" xfId="5" applyFont="1" applyFill="1" applyBorder="1" applyAlignment="1">
      <alignment horizontal="center" vertical="center" wrapText="1"/>
    </xf>
    <xf numFmtId="0" fontId="16" fillId="2" borderId="7" xfId="5" applyFont="1" applyFill="1" applyBorder="1" applyAlignment="1">
      <alignment vertical="center" wrapText="1"/>
    </xf>
    <xf numFmtId="0" fontId="28" fillId="0" borderId="0" xfId="5" applyFont="1"/>
    <xf numFmtId="0" fontId="15" fillId="0" borderId="0" xfId="22" applyFont="1"/>
    <xf numFmtId="0" fontId="28" fillId="0" borderId="8" xfId="22" applyFont="1" applyBorder="1" applyAlignment="1">
      <alignment vertical="top" wrapText="1"/>
    </xf>
    <xf numFmtId="0" fontId="53" fillId="0" borderId="0" xfId="0" applyFont="1"/>
    <xf numFmtId="167" fontId="40" fillId="0" borderId="25" xfId="20" applyNumberFormat="1" applyFont="1" applyBorder="1" applyAlignment="1">
      <alignment horizontal="center" vertical="center" wrapText="1"/>
    </xf>
    <xf numFmtId="167" fontId="34" fillId="0" borderId="11" xfId="20" applyNumberFormat="1" applyFont="1" applyBorder="1" applyAlignment="1">
      <alignment horizontal="center"/>
    </xf>
    <xf numFmtId="167" fontId="34" fillId="0" borderId="15" xfId="20" applyNumberFormat="1" applyFont="1" applyBorder="1" applyAlignment="1">
      <alignment horizontal="center" vertical="center" wrapText="1"/>
    </xf>
    <xf numFmtId="0" fontId="59" fillId="0" borderId="7" xfId="26" applyFont="1" applyBorder="1" applyAlignment="1">
      <alignment vertical="center"/>
    </xf>
    <xf numFmtId="0" fontId="59" fillId="0" borderId="7" xfId="26" applyFont="1" applyBorder="1" applyAlignment="1">
      <alignment vertical="center" wrapText="1"/>
    </xf>
    <xf numFmtId="0" fontId="28" fillId="0" borderId="12" xfId="22" applyFont="1" applyBorder="1" applyAlignment="1">
      <alignment horizontal="left" vertical="top" wrapText="1"/>
    </xf>
    <xf numFmtId="3" fontId="28" fillId="0" borderId="7" xfId="22" applyNumberFormat="1" applyFont="1" applyBorder="1" applyAlignment="1">
      <alignment horizontal="right" vertical="top" wrapText="1"/>
    </xf>
    <xf numFmtId="0" fontId="28" fillId="0" borderId="12" xfId="22" applyFont="1" applyBorder="1" applyAlignment="1">
      <alignment vertical="top" wrapText="1"/>
    </xf>
    <xf numFmtId="0" fontId="28" fillId="3" borderId="12" xfId="22" applyFont="1" applyFill="1" applyBorder="1" applyAlignment="1">
      <alignment vertical="top" wrapText="1" shrinkToFit="1"/>
    </xf>
    <xf numFmtId="0" fontId="28" fillId="3" borderId="7" xfId="22" applyFont="1" applyFill="1" applyBorder="1" applyAlignment="1">
      <alignment vertical="top" wrapText="1" shrinkToFit="1"/>
    </xf>
    <xf numFmtId="167" fontId="28" fillId="0" borderId="12" xfId="18" applyNumberFormat="1" applyFont="1" applyBorder="1" applyAlignment="1">
      <alignment horizontal="left" vertical="center" wrapText="1"/>
    </xf>
    <xf numFmtId="167" fontId="28" fillId="0" borderId="7" xfId="18" applyNumberFormat="1" applyFont="1" applyBorder="1" applyAlignment="1" applyProtection="1">
      <alignment horizontal="right" vertical="center" wrapText="1"/>
      <protection locked="0"/>
    </xf>
    <xf numFmtId="167" fontId="28" fillId="0" borderId="7" xfId="18" applyNumberFormat="1" applyFont="1" applyBorder="1" applyAlignment="1">
      <alignment vertical="center" wrapText="1"/>
    </xf>
    <xf numFmtId="167" fontId="28" fillId="0" borderId="7" xfId="18" applyNumberFormat="1" applyFont="1" applyBorder="1" applyAlignment="1" applyProtection="1">
      <alignment vertical="center" wrapText="1"/>
      <protection locked="0"/>
    </xf>
    <xf numFmtId="167" fontId="28" fillId="0" borderId="12" xfId="18" applyNumberFormat="1" applyFont="1" applyBorder="1" applyAlignment="1" applyProtection="1">
      <alignment horizontal="left" vertical="center" wrapText="1"/>
      <protection locked="0"/>
    </xf>
    <xf numFmtId="167" fontId="28" fillId="0" borderId="7" xfId="18" applyNumberFormat="1" applyFont="1" applyBorder="1" applyAlignment="1" applyProtection="1">
      <alignment horizontal="center" vertical="center" wrapText="1"/>
      <protection locked="0"/>
    </xf>
    <xf numFmtId="167" fontId="16" fillId="0" borderId="12" xfId="18" applyNumberFormat="1" applyFont="1" applyBorder="1" applyAlignment="1">
      <alignment horizontal="left" vertical="center" wrapText="1"/>
    </xf>
    <xf numFmtId="1" fontId="16" fillId="0" borderId="7" xfId="18" applyNumberFormat="1" applyFont="1" applyBorder="1" applyAlignment="1">
      <alignment horizontal="right" vertical="center" wrapText="1"/>
    </xf>
    <xf numFmtId="167" fontId="16" fillId="0" borderId="7" xfId="18" applyNumberFormat="1" applyFont="1" applyBorder="1" applyAlignment="1">
      <alignment vertical="center" wrapText="1"/>
    </xf>
    <xf numFmtId="167" fontId="16" fillId="0" borderId="15" xfId="18" applyNumberFormat="1" applyFont="1" applyBorder="1" applyAlignment="1">
      <alignment horizontal="left" vertical="center" wrapText="1"/>
    </xf>
    <xf numFmtId="167" fontId="28" fillId="0" borderId="16" xfId="18" applyNumberFormat="1" applyFont="1" applyBorder="1" applyAlignment="1">
      <alignment horizontal="center" vertical="center" wrapText="1"/>
    </xf>
    <xf numFmtId="167" fontId="16" fillId="0" borderId="16" xfId="18" applyNumberFormat="1" applyFont="1" applyBorder="1" applyAlignment="1">
      <alignment vertical="center" wrapText="1"/>
    </xf>
    <xf numFmtId="167" fontId="40" fillId="0" borderId="0" xfId="18" applyNumberFormat="1" applyFont="1" applyAlignment="1">
      <alignment horizontal="center" vertical="center" wrapText="1"/>
    </xf>
    <xf numFmtId="167" fontId="40" fillId="0" borderId="0" xfId="18" applyNumberFormat="1" applyFont="1" applyAlignment="1">
      <alignment vertical="center" wrapText="1"/>
    </xf>
    <xf numFmtId="3" fontId="28" fillId="0" borderId="7" xfId="22" applyNumberFormat="1" applyFont="1" applyBorder="1" applyAlignment="1">
      <alignment horizontal="right" vertical="center" wrapText="1"/>
    </xf>
    <xf numFmtId="167" fontId="28" fillId="0" borderId="7" xfId="17" applyNumberFormat="1" applyFont="1" applyBorder="1" applyAlignment="1" applyProtection="1">
      <alignment horizontal="right" vertical="center" wrapText="1"/>
      <protection locked="0"/>
    </xf>
    <xf numFmtId="167" fontId="28" fillId="0" borderId="7" xfId="17" applyNumberFormat="1" applyFont="1" applyBorder="1" applyAlignment="1">
      <alignment vertical="center" wrapText="1"/>
    </xf>
    <xf numFmtId="167" fontId="40" fillId="0" borderId="0" xfId="17" applyNumberFormat="1" applyFont="1" applyAlignment="1">
      <alignment vertical="center" wrapText="1"/>
    </xf>
    <xf numFmtId="167" fontId="28" fillId="0" borderId="12" xfId="17" applyNumberFormat="1" applyFont="1" applyBorder="1" applyAlignment="1" applyProtection="1">
      <alignment horizontal="left" vertical="center" wrapText="1"/>
      <protection locked="0"/>
    </xf>
    <xf numFmtId="167" fontId="28" fillId="0" borderId="7" xfId="17" applyNumberFormat="1" applyFont="1" applyBorder="1" applyAlignment="1" applyProtection="1">
      <alignment horizontal="center" vertical="center" wrapText="1"/>
      <protection locked="0"/>
    </xf>
    <xf numFmtId="167" fontId="28" fillId="0" borderId="7" xfId="17" applyNumberFormat="1" applyFont="1" applyBorder="1" applyAlignment="1" applyProtection="1">
      <alignment vertical="center" wrapText="1"/>
      <protection locked="0"/>
    </xf>
    <xf numFmtId="167" fontId="16" fillId="0" borderId="15" xfId="17" applyNumberFormat="1" applyFont="1" applyBorder="1" applyAlignment="1">
      <alignment horizontal="left" vertical="center" wrapText="1"/>
    </xf>
    <xf numFmtId="167" fontId="28" fillId="0" borderId="16" xfId="17" applyNumberFormat="1" applyFont="1" applyBorder="1" applyAlignment="1">
      <alignment horizontal="right" vertical="center" wrapText="1"/>
    </xf>
    <xf numFmtId="167" fontId="16" fillId="0" borderId="16" xfId="17" applyNumberFormat="1" applyFont="1" applyBorder="1" applyAlignment="1">
      <alignment vertical="center" wrapText="1"/>
    </xf>
    <xf numFmtId="167" fontId="40" fillId="0" borderId="0" xfId="17" applyNumberFormat="1" applyFont="1" applyAlignment="1">
      <alignment horizontal="center" vertical="center" wrapText="1"/>
    </xf>
    <xf numFmtId="0" fontId="28" fillId="0" borderId="12" xfId="8" applyFont="1" applyBorder="1" applyAlignment="1">
      <alignment horizontal="center" vertical="center" wrapText="1"/>
    </xf>
    <xf numFmtId="0" fontId="28" fillId="0" borderId="7" xfId="8" applyFont="1" applyBorder="1" applyAlignment="1">
      <alignment vertical="top" wrapText="1"/>
    </xf>
    <xf numFmtId="49" fontId="28" fillId="0" borderId="7" xfId="8" applyNumberFormat="1" applyFont="1" applyBorder="1" applyAlignment="1">
      <alignment vertical="top" wrapText="1"/>
    </xf>
    <xf numFmtId="0" fontId="16" fillId="2" borderId="5" xfId="9" applyFont="1" applyFill="1" applyBorder="1" applyAlignment="1">
      <alignment horizontal="center" vertical="center" wrapText="1"/>
    </xf>
    <xf numFmtId="0" fontId="28" fillId="0" borderId="12" xfId="9" applyFont="1" applyBorder="1" applyAlignment="1">
      <alignment horizontal="center" vertical="center" wrapText="1"/>
    </xf>
    <xf numFmtId="0" fontId="28" fillId="0" borderId="7" xfId="9" applyFont="1" applyBorder="1" applyAlignment="1">
      <alignment vertical="top" wrapText="1"/>
    </xf>
    <xf numFmtId="166" fontId="28" fillId="0" borderId="7" xfId="9" applyNumberFormat="1" applyFont="1" applyBorder="1" applyAlignment="1">
      <alignment horizontal="right" vertical="center" wrapText="1"/>
    </xf>
    <xf numFmtId="0" fontId="66" fillId="0" borderId="0" xfId="9" applyFont="1" applyAlignment="1">
      <alignment horizontal="center" vertical="center" wrapText="1"/>
    </xf>
    <xf numFmtId="0" fontId="15" fillId="0" borderId="0" xfId="9" applyFont="1"/>
    <xf numFmtId="166" fontId="15" fillId="0" borderId="0" xfId="9" applyNumberFormat="1" applyFont="1"/>
    <xf numFmtId="0" fontId="66" fillId="0" borderId="0" xfId="9" applyFont="1" applyAlignment="1">
      <alignment vertical="top" wrapText="1"/>
    </xf>
    <xf numFmtId="166" fontId="66" fillId="0" borderId="0" xfId="9" applyNumberFormat="1" applyFont="1" applyAlignment="1">
      <alignment horizontal="right" vertical="center" wrapText="1"/>
    </xf>
    <xf numFmtId="0" fontId="28" fillId="0" borderId="0" xfId="9" applyFont="1" applyAlignment="1">
      <alignment vertical="center" wrapText="1"/>
    </xf>
    <xf numFmtId="166" fontId="28" fillId="0" borderId="0" xfId="9" applyNumberFormat="1" applyFont="1" applyAlignment="1">
      <alignment horizontal="right" vertical="center" wrapText="1"/>
    </xf>
    <xf numFmtId="0" fontId="28" fillId="0" borderId="0" xfId="9" applyFont="1" applyAlignment="1">
      <alignment horizontal="center" vertical="center" wrapText="1"/>
    </xf>
    <xf numFmtId="0" fontId="28" fillId="0" borderId="2" xfId="9" applyFont="1" applyBorder="1" applyAlignment="1">
      <alignment vertical="top" wrapText="1"/>
    </xf>
    <xf numFmtId="0" fontId="28" fillId="0" borderId="3" xfId="9" applyFont="1" applyBorder="1" applyAlignment="1">
      <alignment vertical="top" wrapText="1"/>
    </xf>
    <xf numFmtId="0" fontId="46" fillId="2" borderId="5" xfId="9" applyFont="1" applyFill="1" applyBorder="1" applyAlignment="1">
      <alignment vertical="top" wrapText="1"/>
    </xf>
    <xf numFmtId="0" fontId="46" fillId="0" borderId="18" xfId="9" applyFont="1" applyBorder="1" applyAlignment="1">
      <alignment vertical="top" wrapText="1"/>
    </xf>
    <xf numFmtId="0" fontId="46" fillId="0" borderId="25" xfId="9" applyFont="1" applyBorder="1" applyAlignment="1">
      <alignment vertical="top" wrapText="1"/>
    </xf>
    <xf numFmtId="0" fontId="46" fillId="0" borderId="2" xfId="9" applyFont="1" applyBorder="1" applyAlignment="1">
      <alignment vertical="top" wrapText="1"/>
    </xf>
    <xf numFmtId="0" fontId="46" fillId="0" borderId="3" xfId="9" applyFont="1" applyBorder="1" applyAlignment="1">
      <alignment vertical="top" wrapText="1"/>
    </xf>
    <xf numFmtId="0" fontId="46" fillId="0" borderId="2" xfId="9" applyFont="1" applyBorder="1" applyAlignment="1">
      <alignment horizontal="center" vertical="center" wrapText="1"/>
    </xf>
    <xf numFmtId="0" fontId="45" fillId="2" borderId="5" xfId="9" applyFont="1" applyFill="1" applyBorder="1" applyAlignment="1">
      <alignment horizontal="right" vertical="center" wrapText="1"/>
    </xf>
    <xf numFmtId="0" fontId="45" fillId="0" borderId="2" xfId="9" applyFont="1" applyBorder="1" applyAlignment="1">
      <alignment horizontal="center" vertical="center" wrapText="1"/>
    </xf>
    <xf numFmtId="0" fontId="45" fillId="0" borderId="3" xfId="9" applyFont="1" applyBorder="1" applyAlignment="1">
      <alignment horizontal="center" vertical="center" wrapText="1"/>
    </xf>
    <xf numFmtId="0" fontId="15" fillId="0" borderId="0" xfId="5" applyFont="1" applyAlignment="1">
      <alignment horizontal="right"/>
    </xf>
    <xf numFmtId="3" fontId="16" fillId="0" borderId="7" xfId="9" applyNumberFormat="1" applyFont="1" applyBorder="1" applyAlignment="1">
      <alignment horizontal="right" vertical="top" wrapText="1"/>
    </xf>
    <xf numFmtId="0" fontId="16" fillId="0" borderId="0" xfId="9" applyFont="1" applyAlignment="1">
      <alignment vertical="top" wrapText="1"/>
    </xf>
    <xf numFmtId="3" fontId="16" fillId="0" borderId="0" xfId="9" applyNumberFormat="1" applyFont="1" applyAlignment="1">
      <alignment horizontal="right" wrapText="1"/>
    </xf>
    <xf numFmtId="3" fontId="28" fillId="0" borderId="7" xfId="9" applyNumberFormat="1" applyFont="1" applyBorder="1" applyAlignment="1">
      <alignment horizontal="right" vertical="center" wrapText="1"/>
    </xf>
    <xf numFmtId="3" fontId="28" fillId="0" borderId="9" xfId="9" applyNumberFormat="1" applyFont="1" applyBorder="1" applyAlignment="1">
      <alignment horizontal="right" vertical="center" wrapText="1"/>
    </xf>
    <xf numFmtId="0" fontId="62" fillId="0" borderId="7" xfId="22" applyFont="1" applyBorder="1" applyAlignment="1">
      <alignment horizontal="center" vertical="top" wrapText="1"/>
    </xf>
    <xf numFmtId="3" fontId="28" fillId="0" borderId="19" xfId="22" applyNumberFormat="1" applyFont="1" applyBorder="1"/>
    <xf numFmtId="0" fontId="53" fillId="0" borderId="23" xfId="0" applyFont="1" applyBorder="1" applyAlignment="1">
      <alignment horizontal="center" vertical="top" wrapText="1"/>
    </xf>
    <xf numFmtId="0" fontId="16" fillId="2" borderId="9" xfId="22" applyFont="1" applyFill="1" applyBorder="1" applyAlignment="1">
      <alignment vertical="top" wrapText="1"/>
    </xf>
    <xf numFmtId="3" fontId="16" fillId="2" borderId="26" xfId="22" applyNumberFormat="1" applyFont="1" applyFill="1" applyBorder="1" applyAlignment="1">
      <alignment horizontal="right" wrapText="1"/>
    </xf>
    <xf numFmtId="0" fontId="28" fillId="3" borderId="16" xfId="22" applyFont="1" applyFill="1" applyBorder="1" applyAlignment="1">
      <alignment vertical="top" wrapText="1" shrinkToFit="1"/>
    </xf>
    <xf numFmtId="3" fontId="28" fillId="0" borderId="14" xfId="22" applyNumberFormat="1" applyFont="1" applyBorder="1" applyAlignment="1">
      <alignment horizontal="right" vertical="top" wrapText="1"/>
    </xf>
    <xf numFmtId="3" fontId="28" fillId="0" borderId="0" xfId="22" applyNumberFormat="1" applyFont="1"/>
    <xf numFmtId="0" fontId="15" fillId="0" borderId="0" xfId="9" applyFont="1" applyAlignment="1">
      <alignment horizontal="center" vertical="center" wrapText="1"/>
    </xf>
    <xf numFmtId="0" fontId="15" fillId="0" borderId="0" xfId="22" applyFont="1" applyAlignment="1">
      <alignment horizontal="center" vertical="center" wrapText="1"/>
    </xf>
    <xf numFmtId="0" fontId="22" fillId="2" borderId="10" xfId="22" applyFont="1" applyFill="1" applyBorder="1" applyAlignment="1">
      <alignment horizontal="center" vertical="top" wrapText="1"/>
    </xf>
    <xf numFmtId="0" fontId="22" fillId="2" borderId="11" xfId="22" applyFont="1" applyFill="1" applyBorder="1" applyAlignment="1">
      <alignment horizontal="center" vertical="top" wrapText="1"/>
    </xf>
    <xf numFmtId="0" fontId="15" fillId="0" borderId="11" xfId="9" applyFont="1" applyBorder="1" applyAlignment="1">
      <alignment horizontal="center" vertical="center" wrapText="1"/>
    </xf>
    <xf numFmtId="0" fontId="15" fillId="0" borderId="7" xfId="9" applyFont="1" applyBorder="1" applyAlignment="1">
      <alignment horizontal="center" vertical="center" wrapText="1"/>
    </xf>
    <xf numFmtId="0" fontId="15" fillId="0" borderId="12" xfId="9" applyFont="1" applyBorder="1" applyAlignment="1">
      <alignment horizontal="center" vertical="center" wrapText="1"/>
    </xf>
    <xf numFmtId="0" fontId="28" fillId="0" borderId="6" xfId="9" applyFont="1" applyBorder="1" applyAlignment="1">
      <alignment horizontal="center" vertical="center" wrapText="1"/>
    </xf>
    <xf numFmtId="3" fontId="28" fillId="0" borderId="7" xfId="9" applyNumberFormat="1" applyFont="1" applyBorder="1" applyAlignment="1">
      <alignment horizontal="center" vertical="center" wrapText="1"/>
    </xf>
    <xf numFmtId="10" fontId="28" fillId="0" borderId="6" xfId="9" applyNumberFormat="1" applyFont="1" applyBorder="1" applyAlignment="1">
      <alignment horizontal="center" vertical="center" wrapText="1"/>
    </xf>
    <xf numFmtId="0" fontId="67" fillId="0" borderId="7" xfId="5" applyFont="1" applyBorder="1" applyAlignment="1">
      <alignment horizontal="center" vertical="center"/>
    </xf>
    <xf numFmtId="0" fontId="35" fillId="0" borderId="7" xfId="5" applyFont="1" applyBorder="1" applyAlignment="1">
      <alignment vertical="center" wrapText="1"/>
    </xf>
    <xf numFmtId="3" fontId="35" fillId="0" borderId="7" xfId="5" applyNumberFormat="1" applyFont="1" applyBorder="1" applyAlignment="1">
      <alignment vertical="center" wrapText="1"/>
    </xf>
    <xf numFmtId="0" fontId="35" fillId="0" borderId="7" xfId="5" applyFont="1" applyBorder="1" applyAlignment="1">
      <alignment horizontal="left" vertical="center" wrapText="1"/>
    </xf>
    <xf numFmtId="3" fontId="35" fillId="0" borderId="7" xfId="5" applyNumberFormat="1" applyFont="1" applyBorder="1" applyAlignment="1">
      <alignment horizontal="right" vertical="center" wrapText="1"/>
    </xf>
    <xf numFmtId="0" fontId="67" fillId="0" borderId="7" xfId="5" applyFont="1" applyBorder="1" applyAlignment="1">
      <alignment horizontal="left" vertical="center" wrapText="1"/>
    </xf>
    <xf numFmtId="3" fontId="67" fillId="0" borderId="7" xfId="5" applyNumberFormat="1" applyFont="1" applyBorder="1" applyAlignment="1">
      <alignment horizontal="right" vertical="center" wrapText="1"/>
    </xf>
    <xf numFmtId="3" fontId="67" fillId="0" borderId="7" xfId="5" applyNumberFormat="1" applyFont="1" applyBorder="1" applyAlignment="1">
      <alignment vertical="center" wrapText="1"/>
    </xf>
    <xf numFmtId="0" fontId="28" fillId="0" borderId="7" xfId="5" applyFont="1" applyBorder="1" applyAlignment="1">
      <alignment horizontal="left" vertical="center" wrapText="1"/>
    </xf>
    <xf numFmtId="0" fontId="16" fillId="0" borderId="7" xfId="5" applyFont="1" applyBorder="1" applyAlignment="1">
      <alignment horizontal="left" vertical="center" wrapText="1"/>
    </xf>
    <xf numFmtId="3" fontId="16" fillId="0" borderId="7" xfId="5" applyNumberFormat="1" applyFont="1" applyBorder="1" applyAlignment="1">
      <alignment horizontal="right" vertical="center" wrapText="1"/>
    </xf>
    <xf numFmtId="0" fontId="35" fillId="0" borderId="7" xfId="0" applyFont="1" applyBorder="1" applyAlignment="1">
      <alignment horizontal="left" vertical="center" wrapText="1"/>
    </xf>
    <xf numFmtId="0" fontId="67" fillId="0" borderId="7" xfId="0" applyFont="1" applyBorder="1" applyAlignment="1">
      <alignment horizontal="left" vertical="center" wrapText="1"/>
    </xf>
    <xf numFmtId="0" fontId="68" fillId="0" borderId="7" xfId="5" applyFont="1" applyBorder="1" applyAlignment="1">
      <alignment horizontal="left" vertical="center"/>
    </xf>
    <xf numFmtId="0" fontId="28" fillId="0" borderId="9" xfId="9" applyFont="1" applyBorder="1" applyAlignment="1">
      <alignment horizontal="left" vertical="center" wrapText="1"/>
    </xf>
    <xf numFmtId="10" fontId="28" fillId="0" borderId="21" xfId="9" applyNumberFormat="1" applyFont="1" applyBorder="1" applyAlignment="1">
      <alignment horizontal="center" vertical="center" wrapText="1"/>
    </xf>
    <xf numFmtId="0" fontId="28" fillId="0" borderId="7" xfId="9" applyFont="1" applyBorder="1" applyAlignment="1">
      <alignment vertical="center" wrapText="1"/>
    </xf>
    <xf numFmtId="3" fontId="28" fillId="0" borderId="7" xfId="9" applyNumberFormat="1" applyFont="1" applyBorder="1" applyAlignment="1">
      <alignment horizontal="right" vertical="center"/>
    </xf>
    <xf numFmtId="3" fontId="28" fillId="0" borderId="7" xfId="9" applyNumberFormat="1" applyFont="1" applyBorder="1" applyAlignment="1">
      <alignment horizontal="right" vertical="distributed" wrapText="1"/>
    </xf>
    <xf numFmtId="0" fontId="28" fillId="0" borderId="7" xfId="24" applyFont="1" applyBorder="1" applyAlignment="1">
      <alignment vertical="center" wrapText="1"/>
    </xf>
    <xf numFmtId="0" fontId="28" fillId="0" borderId="9" xfId="24" applyFont="1" applyBorder="1" applyAlignment="1">
      <alignment vertical="center" wrapText="1"/>
    </xf>
    <xf numFmtId="3" fontId="28" fillId="0" borderId="16" xfId="9" applyNumberFormat="1" applyFont="1" applyBorder="1" applyAlignment="1">
      <alignment horizontal="right" vertical="center" wrapText="1"/>
    </xf>
    <xf numFmtId="3" fontId="28" fillId="0" borderId="16" xfId="9" applyNumberFormat="1" applyFont="1" applyBorder="1" applyAlignment="1">
      <alignment horizontal="right" vertical="center"/>
    </xf>
    <xf numFmtId="0" fontId="28" fillId="0" borderId="14" xfId="9" applyFont="1" applyBorder="1" applyAlignment="1">
      <alignment horizontal="center" vertical="center" wrapText="1"/>
    </xf>
    <xf numFmtId="0" fontId="16" fillId="2" borderId="27" xfId="9" applyFont="1" applyFill="1" applyBorder="1" applyAlignment="1">
      <alignment vertical="center" wrapText="1"/>
    </xf>
    <xf numFmtId="10" fontId="16" fillId="2" borderId="17" xfId="9" applyNumberFormat="1" applyFont="1" applyFill="1" applyBorder="1" applyAlignment="1">
      <alignment horizontal="center" vertical="center" wrapText="1"/>
    </xf>
    <xf numFmtId="0" fontId="28" fillId="0" borderId="7" xfId="8" applyFont="1" applyBorder="1"/>
    <xf numFmtId="0" fontId="28" fillId="0" borderId="7" xfId="8" applyFont="1" applyBorder="1" applyAlignment="1">
      <alignment vertical="top"/>
    </xf>
    <xf numFmtId="0" fontId="28" fillId="0" borderId="6" xfId="8" applyFont="1" applyBorder="1"/>
    <xf numFmtId="0" fontId="28" fillId="0" borderId="6" xfId="8" applyFont="1" applyBorder="1" applyAlignment="1">
      <alignment vertical="top"/>
    </xf>
    <xf numFmtId="167" fontId="28" fillId="0" borderId="12" xfId="17" applyNumberFormat="1" applyFont="1" applyBorder="1" applyAlignment="1">
      <alignment horizontal="left" vertical="center" wrapText="1"/>
    </xf>
    <xf numFmtId="167" fontId="28" fillId="0" borderId="6" xfId="17" applyNumberFormat="1" applyFont="1" applyBorder="1" applyAlignment="1" applyProtection="1">
      <alignment horizontal="right" vertical="center" wrapText="1"/>
      <protection locked="0"/>
    </xf>
    <xf numFmtId="167" fontId="28" fillId="0" borderId="6" xfId="17" applyNumberFormat="1" applyFont="1" applyBorder="1" applyAlignment="1" applyProtection="1">
      <alignment horizontal="center" vertical="center" wrapText="1"/>
      <protection locked="0"/>
    </xf>
    <xf numFmtId="0" fontId="28" fillId="0" borderId="7" xfId="22" applyFont="1" applyBorder="1" applyAlignment="1">
      <alignment horizontal="left" vertical="center" wrapText="1"/>
    </xf>
    <xf numFmtId="167" fontId="28" fillId="0" borderId="6" xfId="18" applyNumberFormat="1" applyFont="1" applyBorder="1" applyAlignment="1" applyProtection="1">
      <alignment horizontal="right" vertical="center" wrapText="1"/>
      <protection locked="0"/>
    </xf>
    <xf numFmtId="167" fontId="28" fillId="0" borderId="6" xfId="18" applyNumberFormat="1" applyFont="1" applyBorder="1" applyAlignment="1" applyProtection="1">
      <alignment horizontal="center" vertical="center" wrapText="1"/>
      <protection locked="0"/>
    </xf>
    <xf numFmtId="0" fontId="67" fillId="0" borderId="7" xfId="5" applyFont="1" applyBorder="1" applyAlignment="1">
      <alignment horizontal="left" vertical="center"/>
    </xf>
    <xf numFmtId="3" fontId="67" fillId="0" borderId="7" xfId="0" applyNumberFormat="1" applyFont="1" applyBorder="1" applyAlignment="1">
      <alignment horizontal="right" vertical="center"/>
    </xf>
    <xf numFmtId="166" fontId="28" fillId="0" borderId="11" xfId="9" applyNumberFormat="1" applyFont="1" applyBorder="1" applyAlignment="1">
      <alignment horizontal="right" vertical="center" wrapText="1"/>
    </xf>
    <xf numFmtId="0" fontId="28" fillId="0" borderId="22" xfId="9" applyFont="1" applyBorder="1" applyAlignment="1">
      <alignment horizontal="left" vertical="center" wrapText="1"/>
    </xf>
    <xf numFmtId="0" fontId="28" fillId="0" borderId="3" xfId="9" applyFont="1" applyBorder="1" applyAlignment="1">
      <alignment horizontal="left" vertical="center" wrapText="1"/>
    </xf>
    <xf numFmtId="3" fontId="28" fillId="0" borderId="3" xfId="9" applyNumberFormat="1" applyFont="1" applyBorder="1" applyAlignment="1">
      <alignment horizontal="right" vertical="center" wrapText="1"/>
    </xf>
    <xf numFmtId="3" fontId="28" fillId="0" borderId="3" xfId="9" applyNumberFormat="1" applyFont="1" applyBorder="1" applyAlignment="1">
      <alignment horizontal="right" vertical="center"/>
    </xf>
    <xf numFmtId="0" fontId="28" fillId="0" borderId="23" xfId="9" applyFont="1" applyBorder="1" applyAlignment="1">
      <alignment horizontal="center" vertical="center" wrapText="1"/>
    </xf>
    <xf numFmtId="0" fontId="28" fillId="0" borderId="2" xfId="9" applyFont="1" applyBorder="1" applyAlignment="1">
      <alignment horizontal="center" vertical="center" wrapText="1"/>
    </xf>
    <xf numFmtId="0" fontId="60" fillId="0" borderId="7" xfId="5" applyFont="1" applyBorder="1" applyAlignment="1">
      <alignment wrapText="1"/>
    </xf>
    <xf numFmtId="3" fontId="28" fillId="0" borderId="0" xfId="5" applyNumberFormat="1" applyFont="1"/>
    <xf numFmtId="165" fontId="47" fillId="0" borderId="0" xfId="5" applyNumberFormat="1" applyFont="1" applyAlignment="1">
      <alignment horizontal="center" vertical="center"/>
    </xf>
    <xf numFmtId="0" fontId="9" fillId="0" borderId="0" xfId="5" applyFont="1" applyAlignment="1">
      <alignment vertical="center"/>
    </xf>
    <xf numFmtId="165" fontId="12" fillId="0" borderId="0" xfId="5" applyNumberFormat="1" applyFont="1" applyAlignment="1">
      <alignment vertical="center"/>
    </xf>
    <xf numFmtId="0" fontId="10" fillId="0" borderId="0" xfId="5" applyFont="1"/>
    <xf numFmtId="0" fontId="11" fillId="0" borderId="0" xfId="5" applyFont="1" applyAlignment="1">
      <alignment vertical="center"/>
    </xf>
    <xf numFmtId="0" fontId="9" fillId="0" borderId="0" xfId="5" applyFont="1" applyAlignment="1">
      <alignment vertical="center" wrapText="1"/>
    </xf>
    <xf numFmtId="0" fontId="10" fillId="0" borderId="0" xfId="5" applyFont="1" applyAlignment="1">
      <alignment vertical="center" wrapText="1"/>
    </xf>
    <xf numFmtId="0" fontId="19" fillId="0" borderId="0" xfId="5" applyFont="1" applyAlignment="1">
      <alignment vertical="center" wrapText="1"/>
    </xf>
    <xf numFmtId="0" fontId="19" fillId="3" borderId="0" xfId="5" applyFont="1" applyFill="1" applyAlignment="1">
      <alignment vertical="center" wrapText="1"/>
    </xf>
    <xf numFmtId="0" fontId="11" fillId="0" borderId="0" xfId="5" applyFont="1" applyAlignment="1">
      <alignment vertical="center" wrapText="1"/>
    </xf>
    <xf numFmtId="0" fontId="7" fillId="0" borderId="0" xfId="5" applyAlignment="1">
      <alignment vertical="center" wrapText="1"/>
    </xf>
    <xf numFmtId="164" fontId="8" fillId="0" borderId="0" xfId="5" applyNumberFormat="1" applyFont="1" applyAlignment="1">
      <alignment vertical="center"/>
    </xf>
    <xf numFmtId="0" fontId="7" fillId="0" borderId="0" xfId="5" applyAlignment="1">
      <alignment vertical="center"/>
    </xf>
    <xf numFmtId="3" fontId="8" fillId="0" borderId="0" xfId="5" applyNumberFormat="1" applyFont="1" applyAlignment="1">
      <alignment vertical="center"/>
    </xf>
    <xf numFmtId="0" fontId="47" fillId="0" borderId="24" xfId="5" applyFont="1" applyBorder="1"/>
    <xf numFmtId="0" fontId="15" fillId="0" borderId="24" xfId="5" applyFont="1" applyBorder="1"/>
    <xf numFmtId="0" fontId="67" fillId="0" borderId="7" xfId="5" applyFont="1" applyBorder="1" applyAlignment="1">
      <alignment vertical="center" wrapText="1"/>
    </xf>
    <xf numFmtId="0" fontId="35" fillId="3" borderId="7" xfId="5" applyFont="1" applyFill="1" applyBorder="1" applyAlignment="1">
      <alignment vertical="center" wrapText="1"/>
    </xf>
    <xf numFmtId="0" fontId="35" fillId="0" borderId="7" xfId="5" applyFont="1" applyBorder="1" applyAlignment="1">
      <alignment vertical="center"/>
    </xf>
    <xf numFmtId="3" fontId="35" fillId="0" borderId="7" xfId="5" applyNumberFormat="1" applyFont="1" applyBorder="1" applyAlignment="1">
      <alignment vertical="center"/>
    </xf>
    <xf numFmtId="0" fontId="35" fillId="0" borderId="7" xfId="5" applyFont="1" applyBorder="1"/>
    <xf numFmtId="0" fontId="69" fillId="0" borderId="7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28" fillId="3" borderId="7" xfId="0" applyFont="1" applyFill="1" applyBorder="1" applyAlignment="1">
      <alignment vertical="center" wrapText="1"/>
    </xf>
    <xf numFmtId="3" fontId="28" fillId="3" borderId="7" xfId="5" applyNumberFormat="1" applyFont="1" applyFill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3" fontId="28" fillId="0" borderId="7" xfId="5" applyNumberFormat="1" applyFont="1" applyBorder="1" applyAlignment="1">
      <alignment vertical="center" wrapText="1"/>
    </xf>
    <xf numFmtId="0" fontId="16" fillId="0" borderId="7" xfId="5" applyFont="1" applyBorder="1" applyAlignment="1">
      <alignment vertical="center" wrapText="1"/>
    </xf>
    <xf numFmtId="3" fontId="16" fillId="0" borderId="7" xfId="5" applyNumberFormat="1" applyFont="1" applyBorder="1" applyAlignment="1">
      <alignment vertical="center" wrapText="1"/>
    </xf>
    <xf numFmtId="0" fontId="28" fillId="0" borderId="7" xfId="5" applyFont="1" applyBorder="1" applyAlignment="1">
      <alignment vertical="center" wrapText="1"/>
    </xf>
    <xf numFmtId="0" fontId="28" fillId="0" borderId="7" xfId="23" applyFont="1" applyBorder="1" applyAlignment="1">
      <alignment vertical="center" wrapText="1"/>
    </xf>
    <xf numFmtId="0" fontId="31" fillId="0" borderId="7" xfId="5" applyFont="1" applyBorder="1" applyAlignment="1">
      <alignment vertical="center" wrapText="1"/>
    </xf>
    <xf numFmtId="3" fontId="31" fillId="0" borderId="7" xfId="5" applyNumberFormat="1" applyFont="1" applyBorder="1" applyAlignment="1">
      <alignment vertical="center" wrapText="1"/>
    </xf>
    <xf numFmtId="164" fontId="35" fillId="0" borderId="7" xfId="5" applyNumberFormat="1" applyFont="1" applyBorder="1" applyAlignment="1">
      <alignment vertical="center"/>
    </xf>
    <xf numFmtId="0" fontId="67" fillId="0" borderId="7" xfId="5" applyFont="1" applyBorder="1" applyAlignment="1">
      <alignment vertical="center"/>
    </xf>
    <xf numFmtId="3" fontId="67" fillId="0" borderId="7" xfId="5" applyNumberFormat="1" applyFont="1" applyBorder="1" applyAlignment="1">
      <alignment vertical="center"/>
    </xf>
    <xf numFmtId="3" fontId="67" fillId="0" borderId="7" xfId="5" applyNumberFormat="1" applyFont="1" applyBorder="1" applyAlignment="1">
      <alignment horizontal="right" vertical="center"/>
    </xf>
    <xf numFmtId="0" fontId="35" fillId="0" borderId="7" xfId="0" applyFont="1" applyBorder="1" applyAlignment="1">
      <alignment vertical="center"/>
    </xf>
    <xf numFmtId="3" fontId="67" fillId="0" borderId="7" xfId="0" applyNumberFormat="1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67" fillId="0" borderId="7" xfId="0" applyFont="1" applyBorder="1" applyAlignment="1">
      <alignment vertical="center"/>
    </xf>
    <xf numFmtId="0" fontId="68" fillId="0" borderId="7" xfId="5" applyFont="1" applyBorder="1" applyAlignment="1">
      <alignment vertical="center"/>
    </xf>
    <xf numFmtId="0" fontId="47" fillId="0" borderId="7" xfId="5" applyFont="1" applyBorder="1" applyAlignment="1">
      <alignment horizontal="left" vertical="center" wrapText="1"/>
    </xf>
    <xf numFmtId="3" fontId="28" fillId="0" borderId="9" xfId="9" applyNumberFormat="1" applyFont="1" applyBorder="1" applyAlignment="1">
      <alignment horizontal="right" vertical="center"/>
    </xf>
    <xf numFmtId="0" fontId="28" fillId="0" borderId="26" xfId="9" applyFont="1" applyBorder="1" applyAlignment="1">
      <alignment horizontal="center" vertical="center" wrapText="1"/>
    </xf>
    <xf numFmtId="3" fontId="51" fillId="0" borderId="0" xfId="27" applyNumberFormat="1" applyFont="1"/>
    <xf numFmtId="0" fontId="15" fillId="0" borderId="24" xfId="5" applyFont="1" applyBorder="1" applyAlignment="1">
      <alignment horizontal="right"/>
    </xf>
    <xf numFmtId="0" fontId="62" fillId="0" borderId="8" xfId="22" applyFont="1" applyBorder="1" applyAlignment="1">
      <alignment horizontal="center" vertical="top" wrapText="1"/>
    </xf>
    <xf numFmtId="0" fontId="28" fillId="3" borderId="8" xfId="22" applyFont="1" applyFill="1" applyBorder="1" applyAlignment="1">
      <alignment vertical="top" wrapText="1" shrinkToFit="1"/>
    </xf>
    <xf numFmtId="0" fontId="70" fillId="6" borderId="7" xfId="5" applyFont="1" applyFill="1" applyBorder="1" applyAlignment="1">
      <alignment horizontal="center" vertical="center" wrapText="1"/>
    </xf>
    <xf numFmtId="0" fontId="11" fillId="6" borderId="7" xfId="5" applyFont="1" applyFill="1" applyBorder="1" applyAlignment="1">
      <alignment horizontal="center" vertical="center" wrapText="1"/>
    </xf>
    <xf numFmtId="0" fontId="47" fillId="6" borderId="7" xfId="5" applyFont="1" applyFill="1" applyBorder="1"/>
    <xf numFmtId="0" fontId="12" fillId="6" borderId="7" xfId="5" applyFont="1" applyFill="1" applyBorder="1" applyAlignment="1">
      <alignment horizontal="center" vertical="center"/>
    </xf>
    <xf numFmtId="0" fontId="22" fillId="2" borderId="5" xfId="9" applyFont="1" applyFill="1" applyBorder="1" applyAlignment="1">
      <alignment horizontal="center" vertical="center" wrapText="1"/>
    </xf>
    <xf numFmtId="0" fontId="71" fillId="2" borderId="5" xfId="9" applyFont="1" applyFill="1" applyBorder="1" applyAlignment="1">
      <alignment horizontal="center" vertical="center" wrapText="1"/>
    </xf>
    <xf numFmtId="0" fontId="71" fillId="2" borderId="1" xfId="9" applyFont="1" applyFill="1" applyBorder="1" applyAlignment="1">
      <alignment horizontal="center" vertical="center" wrapText="1"/>
    </xf>
    <xf numFmtId="0" fontId="71" fillId="2" borderId="17" xfId="9" applyFont="1" applyFill="1" applyBorder="1" applyAlignment="1">
      <alignment horizontal="center" vertical="center" wrapText="1"/>
    </xf>
    <xf numFmtId="3" fontId="15" fillId="0" borderId="0" xfId="22" applyNumberFormat="1" applyFont="1"/>
    <xf numFmtId="0" fontId="0" fillId="0" borderId="11" xfId="0" applyBorder="1"/>
    <xf numFmtId="0" fontId="0" fillId="0" borderId="13" xfId="0" applyBorder="1"/>
    <xf numFmtId="167" fontId="37" fillId="0" borderId="7" xfId="20" applyNumberFormat="1" applyFont="1" applyBorder="1" applyAlignment="1">
      <alignment horizontal="center" vertical="center"/>
    </xf>
    <xf numFmtId="167" fontId="37" fillId="0" borderId="7" xfId="2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167" fontId="20" fillId="0" borderId="7" xfId="20" applyNumberFormat="1" applyFont="1" applyBorder="1" applyAlignment="1" applyProtection="1">
      <alignment vertical="center" wrapText="1"/>
      <protection locked="0"/>
    </xf>
    <xf numFmtId="167" fontId="0" fillId="0" borderId="0" xfId="0" applyNumberFormat="1"/>
    <xf numFmtId="167" fontId="34" fillId="0" borderId="7" xfId="20" applyNumberFormat="1" applyFont="1" applyBorder="1" applyAlignment="1">
      <alignment horizontal="center" vertical="center"/>
    </xf>
    <xf numFmtId="167" fontId="34" fillId="0" borderId="12" xfId="20" applyNumberFormat="1" applyFont="1" applyBorder="1" applyAlignment="1">
      <alignment horizontal="center" vertical="center" wrapText="1"/>
    </xf>
    <xf numFmtId="167" fontId="65" fillId="0" borderId="7" xfId="19" applyNumberFormat="1" applyFont="1" applyBorder="1" applyAlignment="1" applyProtection="1">
      <alignment vertical="center" wrapText="1"/>
      <protection locked="0"/>
    </xf>
    <xf numFmtId="167" fontId="34" fillId="0" borderId="16" xfId="20" applyNumberFormat="1" applyFont="1" applyBorder="1" applyAlignment="1">
      <alignment vertical="center" wrapText="1"/>
    </xf>
    <xf numFmtId="167" fontId="20" fillId="0" borderId="14" xfId="20" applyNumberFormat="1" applyFont="1" applyBorder="1" applyAlignment="1">
      <alignment vertical="center" wrapText="1"/>
    </xf>
    <xf numFmtId="3" fontId="73" fillId="0" borderId="7" xfId="0" applyNumberFormat="1" applyFont="1" applyBorder="1"/>
    <xf numFmtId="3" fontId="73" fillId="0" borderId="6" xfId="0" applyNumberFormat="1" applyFont="1" applyBorder="1"/>
    <xf numFmtId="0" fontId="72" fillId="2" borderId="10" xfId="9" applyFont="1" applyFill="1" applyBorder="1" applyAlignment="1">
      <alignment horizontal="center" vertical="center" wrapText="1"/>
    </xf>
    <xf numFmtId="0" fontId="72" fillId="2" borderId="11" xfId="9" applyFont="1" applyFill="1" applyBorder="1" applyAlignment="1">
      <alignment horizontal="center" vertical="center" wrapText="1"/>
    </xf>
    <xf numFmtId="0" fontId="72" fillId="2" borderId="13" xfId="9" applyFont="1" applyFill="1" applyBorder="1" applyAlignment="1">
      <alignment horizontal="center" vertical="center" wrapText="1"/>
    </xf>
    <xf numFmtId="0" fontId="16" fillId="0" borderId="12" xfId="9" applyFont="1" applyBorder="1" applyAlignment="1">
      <alignment vertical="top" wrapText="1"/>
    </xf>
    <xf numFmtId="0" fontId="62" fillId="0" borderId="7" xfId="9" applyFont="1" applyBorder="1" applyAlignment="1">
      <alignment horizontal="center" vertical="top" wrapText="1"/>
    </xf>
    <xf numFmtId="0" fontId="24" fillId="0" borderId="7" xfId="9" applyFont="1" applyBorder="1" applyAlignment="1">
      <alignment horizontal="center" vertical="top" wrapText="1"/>
    </xf>
    <xf numFmtId="0" fontId="18" fillId="0" borderId="6" xfId="9" applyFont="1" applyBorder="1" applyAlignment="1">
      <alignment horizontal="center" vertical="center" wrapText="1"/>
    </xf>
    <xf numFmtId="0" fontId="16" fillId="2" borderId="12" xfId="9" applyFont="1" applyFill="1" applyBorder="1" applyAlignment="1">
      <alignment horizontal="center" vertical="center" wrapText="1"/>
    </xf>
    <xf numFmtId="0" fontId="28" fillId="0" borderId="7" xfId="9" applyFont="1" applyBorder="1"/>
    <xf numFmtId="0" fontId="16" fillId="2" borderId="15" xfId="9" applyFont="1" applyFill="1" applyBorder="1" applyAlignment="1">
      <alignment vertical="center" wrapText="1"/>
    </xf>
    <xf numFmtId="0" fontId="16" fillId="2" borderId="16" xfId="9" applyFont="1" applyFill="1" applyBorder="1" applyAlignment="1">
      <alignment vertical="center" wrapText="1"/>
    </xf>
    <xf numFmtId="3" fontId="16" fillId="2" borderId="16" xfId="9" applyNumberFormat="1" applyFont="1" applyFill="1" applyBorder="1" applyAlignment="1">
      <alignment horizontal="right" vertical="center"/>
    </xf>
    <xf numFmtId="10" fontId="16" fillId="2" borderId="14" xfId="9" applyNumberFormat="1" applyFont="1" applyFill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1" fillId="0" borderId="12" xfId="0" applyFont="1" applyBorder="1" applyAlignment="1">
      <alignment vertical="center" wrapText="1"/>
    </xf>
    <xf numFmtId="0" fontId="0" fillId="0" borderId="16" xfId="0" applyBorder="1"/>
    <xf numFmtId="10" fontId="0" fillId="0" borderId="16" xfId="0" applyNumberFormat="1" applyBorder="1"/>
    <xf numFmtId="10" fontId="0" fillId="0" borderId="14" xfId="0" applyNumberFormat="1" applyBorder="1"/>
    <xf numFmtId="0" fontId="30" fillId="0" borderId="0" xfId="22" applyFont="1" applyAlignment="1">
      <alignment horizontal="center" vertical="center" wrapText="1"/>
    </xf>
    <xf numFmtId="167" fontId="16" fillId="0" borderId="11" xfId="18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" fontId="5" fillId="0" borderId="0" xfId="27" applyNumberFormat="1"/>
    <xf numFmtId="0" fontId="30" fillId="0" borderId="0" xfId="22" applyFont="1" applyAlignment="1">
      <alignment horizontal="right" vertical="center" wrapText="1"/>
    </xf>
    <xf numFmtId="167" fontId="28" fillId="0" borderId="16" xfId="18" applyNumberFormat="1" applyFont="1" applyBorder="1" applyAlignment="1">
      <alignment horizontal="right" vertical="center" wrapText="1"/>
    </xf>
    <xf numFmtId="0" fontId="17" fillId="2" borderId="10" xfId="9" applyFont="1" applyFill="1" applyBorder="1" applyAlignment="1">
      <alignment horizontal="center" vertical="center" wrapText="1"/>
    </xf>
    <xf numFmtId="0" fontId="16" fillId="2" borderId="12" xfId="9" applyFont="1" applyFill="1" applyBorder="1" applyAlignment="1">
      <alignment horizontal="center" wrapText="1"/>
    </xf>
    <xf numFmtId="49" fontId="28" fillId="0" borderId="12" xfId="9" applyNumberFormat="1" applyFont="1" applyBorder="1" applyAlignment="1">
      <alignment vertical="top" wrapText="1"/>
    </xf>
    <xf numFmtId="3" fontId="29" fillId="0" borderId="6" xfId="9" applyNumberFormat="1" applyFont="1" applyBorder="1" applyAlignment="1">
      <alignment horizontal="right" vertical="center" wrapText="1"/>
    </xf>
    <xf numFmtId="3" fontId="22" fillId="0" borderId="6" xfId="9" applyNumberFormat="1" applyFont="1" applyBorder="1" applyAlignment="1">
      <alignment horizontal="right" vertical="top" wrapText="1"/>
    </xf>
    <xf numFmtId="3" fontId="16" fillId="0" borderId="7" xfId="9" applyNumberFormat="1" applyFont="1" applyBorder="1" applyAlignment="1">
      <alignment horizontal="right" wrapText="1"/>
    </xf>
    <xf numFmtId="3" fontId="22" fillId="0" borderId="7" xfId="9" applyNumberFormat="1" applyFont="1" applyBorder="1" applyAlignment="1">
      <alignment horizontal="right" wrapText="1"/>
    </xf>
    <xf numFmtId="0" fontId="16" fillId="0" borderId="15" xfId="9" applyFont="1" applyBorder="1" applyAlignment="1">
      <alignment vertical="top" wrapText="1"/>
    </xf>
    <xf numFmtId="3" fontId="16" fillId="0" borderId="16" xfId="9" applyNumberFormat="1" applyFont="1" applyBorder="1" applyAlignment="1">
      <alignment horizontal="right" wrapText="1"/>
    </xf>
    <xf numFmtId="3" fontId="22" fillId="0" borderId="16" xfId="9" applyNumberFormat="1" applyFont="1" applyBorder="1" applyAlignment="1">
      <alignment horizontal="right" wrapText="1"/>
    </xf>
    <xf numFmtId="0" fontId="16" fillId="0" borderId="34" xfId="9" applyFont="1" applyBorder="1" applyAlignment="1">
      <alignment vertical="top" wrapText="1"/>
    </xf>
    <xf numFmtId="0" fontId="16" fillId="6" borderId="12" xfId="9" applyFont="1" applyFill="1" applyBorder="1" applyAlignment="1">
      <alignment horizontal="center" wrapText="1"/>
    </xf>
    <xf numFmtId="0" fontId="22" fillId="2" borderId="10" xfId="9" applyFont="1" applyFill="1" applyBorder="1" applyAlignment="1">
      <alignment horizontal="center" vertical="center" wrapText="1"/>
    </xf>
    <xf numFmtId="167" fontId="16" fillId="0" borderId="11" xfId="17" applyNumberFormat="1" applyFont="1" applyBorder="1" applyAlignment="1">
      <alignment horizontal="center" vertical="center" wrapText="1"/>
    </xf>
    <xf numFmtId="167" fontId="16" fillId="2" borderId="12" xfId="17" applyNumberFormat="1" applyFont="1" applyFill="1" applyBorder="1" applyAlignment="1">
      <alignment horizontal="center" vertical="center" wrapText="1"/>
    </xf>
    <xf numFmtId="0" fontId="72" fillId="2" borderId="7" xfId="9" applyFont="1" applyFill="1" applyBorder="1" applyAlignment="1">
      <alignment horizontal="center" vertical="center" wrapText="1"/>
    </xf>
    <xf numFmtId="167" fontId="16" fillId="2" borderId="7" xfId="17" applyNumberFormat="1" applyFont="1" applyFill="1" applyBorder="1" applyAlignment="1">
      <alignment horizontal="center" vertical="center" wrapText="1"/>
    </xf>
    <xf numFmtId="3" fontId="28" fillId="0" borderId="7" xfId="22" applyNumberFormat="1" applyFont="1" applyBorder="1" applyAlignment="1">
      <alignment horizontal="right" vertical="center"/>
    </xf>
    <xf numFmtId="3" fontId="28" fillId="0" borderId="6" xfId="22" applyNumberFormat="1" applyFont="1" applyBorder="1" applyAlignment="1">
      <alignment horizontal="right" vertical="center" wrapText="1"/>
    </xf>
    <xf numFmtId="167" fontId="40" fillId="0" borderId="7" xfId="17" applyNumberFormat="1" applyFont="1" applyBorder="1" applyAlignment="1">
      <alignment vertical="center" wrapText="1"/>
    </xf>
    <xf numFmtId="167" fontId="40" fillId="0" borderId="14" xfId="18" applyNumberFormat="1" applyFont="1" applyBorder="1" applyAlignment="1">
      <alignment vertical="center" wrapText="1"/>
    </xf>
    <xf numFmtId="0" fontId="28" fillId="0" borderId="28" xfId="9" applyFont="1" applyBorder="1" applyAlignment="1">
      <alignment horizontal="center" vertical="center" wrapText="1"/>
    </xf>
    <xf numFmtId="0" fontId="59" fillId="0" borderId="9" xfId="5" applyFont="1" applyBorder="1" applyAlignment="1">
      <alignment vertical="center" wrapText="1"/>
    </xf>
    <xf numFmtId="166" fontId="28" fillId="0" borderId="9" xfId="9" applyNumberFormat="1" applyFont="1" applyBorder="1" applyAlignment="1">
      <alignment horizontal="right" vertical="center" wrapText="1"/>
    </xf>
    <xf numFmtId="3" fontId="28" fillId="0" borderId="9" xfId="9" applyNumberFormat="1" applyFont="1" applyBorder="1" applyAlignment="1">
      <alignment horizontal="center" vertical="center" wrapText="1"/>
    </xf>
    <xf numFmtId="0" fontId="27" fillId="0" borderId="7" xfId="21" applyBorder="1" applyAlignment="1" applyProtection="1">
      <alignment vertical="center" wrapTex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0" fillId="0" borderId="18" xfId="0" applyBorder="1"/>
    <xf numFmtId="10" fontId="0" fillId="0" borderId="33" xfId="0" applyNumberFormat="1" applyBorder="1"/>
    <xf numFmtId="0" fontId="11" fillId="0" borderId="15" xfId="23" applyFont="1" applyBorder="1" applyAlignment="1">
      <alignment wrapText="1"/>
    </xf>
    <xf numFmtId="1" fontId="11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36" xfId="0" applyBorder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9" fillId="0" borderId="0" xfId="9" applyFont="1" applyAlignment="1">
      <alignment horizontal="center"/>
    </xf>
    <xf numFmtId="0" fontId="30" fillId="0" borderId="0" xfId="22" applyFont="1" applyAlignment="1">
      <alignment wrapText="1"/>
    </xf>
    <xf numFmtId="0" fontId="14" fillId="0" borderId="0" xfId="22" applyAlignment="1">
      <alignment wrapText="1"/>
    </xf>
    <xf numFmtId="0" fontId="10" fillId="0" borderId="0" xfId="9" applyAlignment="1">
      <alignment wrapText="1"/>
    </xf>
    <xf numFmtId="0" fontId="8" fillId="0" borderId="0" xfId="5" applyFont="1" applyAlignment="1">
      <alignment wrapText="1"/>
    </xf>
    <xf numFmtId="0" fontId="8" fillId="0" borderId="0" xfId="5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27" applyAlignment="1">
      <alignment wrapText="1"/>
    </xf>
    <xf numFmtId="0" fontId="10" fillId="0" borderId="0" xfId="8" applyAlignment="1">
      <alignment wrapText="1"/>
    </xf>
    <xf numFmtId="167" fontId="32" fillId="0" borderId="0" xfId="17" applyNumberFormat="1" applyFont="1" applyAlignment="1">
      <alignment horizontal="right" vertical="center" wrapText="1"/>
    </xf>
    <xf numFmtId="167" fontId="32" fillId="0" borderId="0" xfId="18" applyNumberFormat="1" applyFont="1" applyAlignment="1">
      <alignment horizontal="right" vertical="center" wrapText="1"/>
    </xf>
    <xf numFmtId="0" fontId="26" fillId="0" borderId="0" xfId="9" applyFont="1" applyAlignment="1">
      <alignment horizontal="center"/>
    </xf>
    <xf numFmtId="167" fontId="16" fillId="0" borderId="13" xfId="17" applyNumberFormat="1" applyFont="1" applyBorder="1" applyAlignment="1">
      <alignment horizontal="center" vertical="center" wrapText="1"/>
    </xf>
    <xf numFmtId="167" fontId="16" fillId="0" borderId="13" xfId="18" applyNumberFormat="1" applyFont="1" applyBorder="1" applyAlignment="1">
      <alignment horizontal="center" vertical="center" wrapText="1"/>
    </xf>
    <xf numFmtId="0" fontId="10" fillId="0" borderId="0" xfId="9" applyAlignment="1">
      <alignment horizontal="center" vertical="center"/>
    </xf>
    <xf numFmtId="3" fontId="35" fillId="0" borderId="22" xfId="5" applyNumberFormat="1" applyFont="1" applyBorder="1" applyAlignment="1">
      <alignment vertical="center" wrapText="1"/>
    </xf>
    <xf numFmtId="0" fontId="72" fillId="2" borderId="8" xfId="9" applyFont="1" applyFill="1" applyBorder="1" applyAlignment="1">
      <alignment horizontal="center" vertical="center" wrapText="1"/>
    </xf>
    <xf numFmtId="167" fontId="16" fillId="0" borderId="6" xfId="17" applyNumberFormat="1" applyFont="1" applyBorder="1" applyAlignment="1">
      <alignment vertical="center" wrapText="1"/>
    </xf>
    <xf numFmtId="167" fontId="28" fillId="0" borderId="8" xfId="18" applyNumberFormat="1" applyFont="1" applyBorder="1" applyAlignment="1" applyProtection="1">
      <alignment horizontal="right" vertical="center" wrapText="1"/>
      <protection locked="0"/>
    </xf>
    <xf numFmtId="167" fontId="28" fillId="0" borderId="8" xfId="18" applyNumberFormat="1" applyFont="1" applyBorder="1" applyAlignment="1" applyProtection="1">
      <alignment horizontal="center" vertical="center" wrapText="1"/>
      <protection locked="0"/>
    </xf>
    <xf numFmtId="1" fontId="16" fillId="0" borderId="8" xfId="18" applyNumberFormat="1" applyFont="1" applyBorder="1" applyAlignment="1">
      <alignment vertical="center" wrapText="1"/>
    </xf>
    <xf numFmtId="167" fontId="40" fillId="0" borderId="33" xfId="18" applyNumberFormat="1" applyFont="1" applyBorder="1" applyAlignment="1">
      <alignment vertical="center" wrapText="1"/>
    </xf>
    <xf numFmtId="0" fontId="8" fillId="0" borderId="0" xfId="5" applyFont="1" applyAlignment="1">
      <alignment horizontal="right"/>
    </xf>
    <xf numFmtId="0" fontId="28" fillId="0" borderId="0" xfId="5" applyFont="1" applyAlignment="1">
      <alignment horizontal="right"/>
    </xf>
    <xf numFmtId="3" fontId="62" fillId="0" borderId="8" xfId="22" applyNumberFormat="1" applyFont="1" applyBorder="1" applyAlignment="1">
      <alignment horizontal="center" vertical="top" wrapText="1"/>
    </xf>
    <xf numFmtId="3" fontId="16" fillId="0" borderId="8" xfId="22" applyNumberFormat="1" applyFont="1" applyBorder="1" applyAlignment="1">
      <alignment horizontal="right" vertical="top" wrapText="1"/>
    </xf>
    <xf numFmtId="3" fontId="28" fillId="0" borderId="8" xfId="22" applyNumberFormat="1" applyFont="1" applyBorder="1" applyAlignment="1">
      <alignment horizontal="right" vertical="top" wrapText="1"/>
    </xf>
    <xf numFmtId="3" fontId="16" fillId="0" borderId="8" xfId="22" applyNumberFormat="1" applyFont="1" applyBorder="1" applyAlignment="1">
      <alignment horizontal="right" wrapText="1"/>
    </xf>
    <xf numFmtId="3" fontId="28" fillId="0" borderId="8" xfId="22" applyNumberFormat="1" applyFont="1" applyBorder="1"/>
    <xf numFmtId="3" fontId="16" fillId="0" borderId="8" xfId="22" applyNumberFormat="1" applyFont="1" applyBorder="1"/>
    <xf numFmtId="3" fontId="16" fillId="2" borderId="39" xfId="22" applyNumberFormat="1" applyFont="1" applyFill="1" applyBorder="1" applyAlignment="1">
      <alignment horizontal="right" wrapText="1"/>
    </xf>
    <xf numFmtId="3" fontId="28" fillId="0" borderId="33" xfId="22" applyNumberFormat="1" applyFont="1" applyBorder="1" applyAlignment="1">
      <alignment horizontal="right" vertical="top" wrapText="1"/>
    </xf>
    <xf numFmtId="0" fontId="14" fillId="0" borderId="7" xfId="22" applyBorder="1"/>
    <xf numFmtId="0" fontId="28" fillId="0" borderId="23" xfId="22" applyFont="1" applyBorder="1" applyAlignment="1">
      <alignment horizontal="center" vertical="top" wrapText="1"/>
    </xf>
    <xf numFmtId="0" fontId="62" fillId="0" borderId="22" xfId="22" applyFont="1" applyBorder="1" applyAlignment="1">
      <alignment horizontal="center" vertical="top" wrapText="1"/>
    </xf>
    <xf numFmtId="0" fontId="62" fillId="0" borderId="35" xfId="22" applyFont="1" applyBorder="1" applyAlignment="1">
      <alignment horizontal="center" vertical="top" wrapText="1"/>
    </xf>
    <xf numFmtId="3" fontId="62" fillId="0" borderId="35" xfId="22" applyNumberFormat="1" applyFont="1" applyBorder="1" applyAlignment="1">
      <alignment horizontal="center" vertical="top" wrapText="1"/>
    </xf>
    <xf numFmtId="3" fontId="16" fillId="2" borderId="8" xfId="22" applyNumberFormat="1" applyFont="1" applyFill="1" applyBorder="1" applyAlignment="1">
      <alignment horizontal="right" wrapText="1"/>
    </xf>
    <xf numFmtId="3" fontId="28" fillId="0" borderId="33" xfId="22" applyNumberFormat="1" applyFont="1" applyBorder="1"/>
    <xf numFmtId="0" fontId="11" fillId="6" borderId="7" xfId="22" applyFont="1" applyFill="1" applyBorder="1" applyAlignment="1">
      <alignment horizontal="center" vertical="center" wrapText="1"/>
    </xf>
    <xf numFmtId="0" fontId="10" fillId="0" borderId="0" xfId="22" applyFont="1" applyAlignment="1">
      <alignment horizontal="right"/>
    </xf>
    <xf numFmtId="0" fontId="26" fillId="0" borderId="0" xfId="9" applyFont="1" applyAlignment="1">
      <alignment horizontal="right"/>
    </xf>
    <xf numFmtId="3" fontId="22" fillId="0" borderId="7" xfId="9" applyNumberFormat="1" applyFont="1" applyBorder="1" applyAlignment="1">
      <alignment horizontal="right" vertical="center" wrapText="1"/>
    </xf>
    <xf numFmtId="3" fontId="16" fillId="0" borderId="7" xfId="9" applyNumberFormat="1" applyFont="1" applyBorder="1" applyAlignment="1">
      <alignment horizontal="right" vertical="center" wrapText="1"/>
    </xf>
    <xf numFmtId="3" fontId="16" fillId="0" borderId="16" xfId="9" applyNumberFormat="1" applyFont="1" applyBorder="1" applyAlignment="1">
      <alignment horizontal="right" vertical="center" wrapText="1"/>
    </xf>
    <xf numFmtId="0" fontId="11" fillId="6" borderId="11" xfId="5" applyFont="1" applyFill="1" applyBorder="1" applyAlignment="1">
      <alignment horizontal="center" vertical="center" wrapText="1"/>
    </xf>
    <xf numFmtId="0" fontId="11" fillId="6" borderId="11" xfId="22" applyFont="1" applyFill="1" applyBorder="1" applyAlignment="1">
      <alignment horizontal="center" vertical="center" wrapText="1"/>
    </xf>
    <xf numFmtId="0" fontId="11" fillId="6" borderId="13" xfId="22" applyFont="1" applyFill="1" applyBorder="1" applyAlignment="1">
      <alignment horizontal="center" vertical="center" wrapText="1"/>
    </xf>
    <xf numFmtId="0" fontId="14" fillId="0" borderId="6" xfId="22" applyBorder="1"/>
    <xf numFmtId="0" fontId="16" fillId="2" borderId="10" xfId="22" applyFont="1" applyFill="1" applyBorder="1" applyAlignment="1">
      <alignment horizontal="center" vertical="top" wrapText="1"/>
    </xf>
    <xf numFmtId="0" fontId="16" fillId="2" borderId="11" xfId="22" applyFont="1" applyFill="1" applyBorder="1" applyAlignment="1">
      <alignment horizontal="center" vertical="top" wrapText="1"/>
    </xf>
    <xf numFmtId="0" fontId="11" fillId="6" borderId="32" xfId="5" applyFont="1" applyFill="1" applyBorder="1" applyAlignment="1">
      <alignment horizontal="center" vertical="center" wrapText="1"/>
    </xf>
    <xf numFmtId="0" fontId="18" fillId="0" borderId="0" xfId="35" applyFont="1" applyAlignment="1">
      <alignment horizontal="center"/>
    </xf>
    <xf numFmtId="0" fontId="18" fillId="0" borderId="0" xfId="21" applyFont="1" applyAlignment="1">
      <alignment horizontal="center" vertical="center" wrapText="1"/>
    </xf>
    <xf numFmtId="0" fontId="0" fillId="0" borderId="0" xfId="0" applyAlignment="1">
      <alignment horizontal="right"/>
    </xf>
    <xf numFmtId="0" fontId="15" fillId="7" borderId="7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3" fontId="10" fillId="0" borderId="7" xfId="0" applyNumberFormat="1" applyFont="1" applyBorder="1" applyAlignment="1">
      <alignment horizontal="right" vertical="top" wrapText="1"/>
    </xf>
    <xf numFmtId="3" fontId="0" fillId="0" borderId="7" xfId="0" applyNumberFormat="1" applyBorder="1"/>
    <xf numFmtId="0" fontId="11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left" vertical="top" wrapText="1"/>
    </xf>
    <xf numFmtId="3" fontId="11" fillId="0" borderId="7" xfId="0" applyNumberFormat="1" applyFont="1" applyBorder="1" applyAlignment="1">
      <alignment horizontal="right" vertical="top" wrapText="1"/>
    </xf>
    <xf numFmtId="0" fontId="18" fillId="0" borderId="0" xfId="23" applyFont="1"/>
    <xf numFmtId="167" fontId="74" fillId="0" borderId="0" xfId="21" applyNumberFormat="1" applyFont="1" applyAlignment="1">
      <alignment horizontal="center" vertical="center" wrapText="1"/>
    </xf>
    <xf numFmtId="167" fontId="74" fillId="0" borderId="0" xfId="21" applyNumberFormat="1" applyFont="1" applyAlignment="1">
      <alignment vertical="center" wrapText="1"/>
    </xf>
    <xf numFmtId="167" fontId="75" fillId="0" borderId="0" xfId="21" applyNumberFormat="1" applyFont="1" applyAlignment="1">
      <alignment horizontal="right" vertical="center"/>
    </xf>
    <xf numFmtId="0" fontId="33" fillId="0" borderId="10" xfId="21" applyFont="1" applyBorder="1" applyAlignment="1">
      <alignment horizontal="center" vertical="center" wrapText="1"/>
    </xf>
    <xf numFmtId="0" fontId="33" fillId="0" borderId="11" xfId="21" applyFont="1" applyBorder="1" applyAlignment="1">
      <alignment horizontal="center" vertical="center" wrapText="1"/>
    </xf>
    <xf numFmtId="0" fontId="33" fillId="0" borderId="13" xfId="21" applyFont="1" applyBorder="1" applyAlignment="1">
      <alignment horizontal="center" vertical="center" wrapText="1"/>
    </xf>
    <xf numFmtId="0" fontId="33" fillId="0" borderId="12" xfId="21" applyFont="1" applyBorder="1" applyAlignment="1">
      <alignment horizontal="center" vertical="center" wrapText="1"/>
    </xf>
    <xf numFmtId="0" fontId="33" fillId="0" borderId="7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27" fillId="0" borderId="12" xfId="21" applyBorder="1" applyAlignment="1">
      <alignment horizontal="center" vertical="center" wrapText="1"/>
    </xf>
    <xf numFmtId="0" fontId="39" fillId="0" borderId="15" xfId="21" applyFont="1" applyBorder="1" applyAlignment="1">
      <alignment horizontal="center" vertical="center" wrapText="1"/>
    </xf>
    <xf numFmtId="0" fontId="33" fillId="0" borderId="16" xfId="21" applyFont="1" applyBorder="1" applyAlignment="1">
      <alignment vertical="center" wrapText="1"/>
    </xf>
    <xf numFmtId="0" fontId="18" fillId="0" borderId="0" xfId="0" applyFont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/>
    <xf numFmtId="0" fontId="18" fillId="0" borderId="12" xfId="0" applyFont="1" applyBorder="1"/>
    <xf numFmtId="0" fontId="18" fillId="0" borderId="7" xfId="0" applyFont="1" applyBorder="1"/>
    <xf numFmtId="0" fontId="18" fillId="0" borderId="6" xfId="0" applyFont="1" applyBorder="1"/>
    <xf numFmtId="0" fontId="18" fillId="0" borderId="15" xfId="0" applyFont="1" applyBorder="1"/>
    <xf numFmtId="0" fontId="18" fillId="0" borderId="16" xfId="0" applyFont="1" applyBorder="1"/>
    <xf numFmtId="0" fontId="18" fillId="0" borderId="14" xfId="0" applyFont="1" applyBorder="1"/>
    <xf numFmtId="0" fontId="28" fillId="3" borderId="7" xfId="5" applyFont="1" applyFill="1" applyBorder="1" applyAlignment="1">
      <alignment vertical="center" wrapText="1"/>
    </xf>
    <xf numFmtId="0" fontId="16" fillId="0" borderId="7" xfId="5" applyFont="1" applyBorder="1" applyAlignment="1">
      <alignment horizontal="left" vertical="center"/>
    </xf>
    <xf numFmtId="0" fontId="15" fillId="0" borderId="9" xfId="9" applyFont="1" applyBorder="1" applyAlignment="1">
      <alignment horizontal="center" vertical="center" wrapText="1"/>
    </xf>
    <xf numFmtId="0" fontId="28" fillId="0" borderId="9" xfId="9" applyFont="1" applyBorder="1" applyAlignment="1">
      <alignment vertical="top" wrapText="1"/>
    </xf>
    <xf numFmtId="0" fontId="15" fillId="0" borderId="16" xfId="9" applyFont="1" applyBorder="1" applyAlignment="1">
      <alignment horizontal="center" vertical="center" wrapText="1"/>
    </xf>
    <xf numFmtId="0" fontId="28" fillId="0" borderId="16" xfId="9" applyFont="1" applyBorder="1" applyAlignment="1">
      <alignment vertical="top" wrapText="1"/>
    </xf>
    <xf numFmtId="166" fontId="28" fillId="0" borderId="16" xfId="9" applyNumberFormat="1" applyFont="1" applyBorder="1" applyAlignment="1">
      <alignment horizontal="right" vertical="center" wrapText="1"/>
    </xf>
    <xf numFmtId="3" fontId="28" fillId="0" borderId="16" xfId="9" applyNumberFormat="1" applyFont="1" applyBorder="1" applyAlignment="1">
      <alignment horizontal="center" vertical="center" wrapText="1"/>
    </xf>
    <xf numFmtId="0" fontId="28" fillId="0" borderId="15" xfId="8" applyFont="1" applyBorder="1" applyAlignment="1">
      <alignment vertical="top" wrapText="1"/>
    </xf>
    <xf numFmtId="0" fontId="16" fillId="0" borderId="16" xfId="8" applyFont="1" applyBorder="1" applyAlignment="1">
      <alignment vertical="top" wrapText="1"/>
    </xf>
    <xf numFmtId="3" fontId="16" fillId="0" borderId="16" xfId="8" applyNumberFormat="1" applyFont="1" applyBorder="1" applyAlignment="1">
      <alignment vertical="top" wrapText="1"/>
    </xf>
    <xf numFmtId="3" fontId="16" fillId="0" borderId="14" xfId="8" applyNumberFormat="1" applyFont="1" applyBorder="1" applyAlignment="1">
      <alignment vertical="top" wrapText="1"/>
    </xf>
    <xf numFmtId="10" fontId="28" fillId="0" borderId="7" xfId="5" applyNumberFormat="1" applyFont="1" applyBorder="1"/>
    <xf numFmtId="10" fontId="47" fillId="0" borderId="7" xfId="5" applyNumberFormat="1" applyFont="1" applyBorder="1"/>
    <xf numFmtId="0" fontId="16" fillId="0" borderId="0" xfId="9" applyFont="1" applyAlignment="1">
      <alignment horizontal="center" vertical="center" wrapText="1"/>
    </xf>
    <xf numFmtId="0" fontId="16" fillId="4" borderId="7" xfId="9" applyFont="1" applyFill="1" applyBorder="1" applyAlignment="1">
      <alignment horizontal="center" vertical="center" wrapText="1"/>
    </xf>
    <xf numFmtId="0" fontId="28" fillId="0" borderId="7" xfId="9" applyFont="1" applyBorder="1" applyAlignment="1">
      <alignment horizontal="center" vertical="center" wrapText="1"/>
    </xf>
    <xf numFmtId="0" fontId="16" fillId="6" borderId="7" xfId="9" applyFont="1" applyFill="1" applyBorder="1" applyAlignment="1">
      <alignment horizontal="center" vertical="center" wrapText="1"/>
    </xf>
    <xf numFmtId="0" fontId="28" fillId="2" borderId="7" xfId="9" applyFont="1" applyFill="1" applyBorder="1" applyAlignment="1">
      <alignment horizontal="center" vertical="center" wrapText="1"/>
    </xf>
    <xf numFmtId="0" fontId="16" fillId="2" borderId="7" xfId="9" applyFont="1" applyFill="1" applyBorder="1" applyAlignment="1">
      <alignment vertical="center" wrapText="1"/>
    </xf>
    <xf numFmtId="3" fontId="16" fillId="2" borderId="7" xfId="9" applyNumberFormat="1" applyFont="1" applyFill="1" applyBorder="1" applyAlignment="1">
      <alignment horizontal="right" vertical="center"/>
    </xf>
    <xf numFmtId="10" fontId="16" fillId="2" borderId="7" xfId="9" applyNumberFormat="1" applyFont="1" applyFill="1" applyBorder="1" applyAlignment="1">
      <alignment horizontal="center" vertical="center" wrapText="1"/>
    </xf>
    <xf numFmtId="10" fontId="16" fillId="0" borderId="6" xfId="22" applyNumberFormat="1" applyFont="1" applyBorder="1"/>
    <xf numFmtId="10" fontId="28" fillId="0" borderId="6" xfId="22" applyNumberFormat="1" applyFont="1" applyBorder="1"/>
    <xf numFmtId="10" fontId="16" fillId="6" borderId="6" xfId="22" applyNumberFormat="1" applyFont="1" applyFill="1" applyBorder="1"/>
    <xf numFmtId="0" fontId="28" fillId="0" borderId="6" xfId="22" applyFont="1" applyBorder="1"/>
    <xf numFmtId="0" fontId="28" fillId="3" borderId="39" xfId="22" applyFont="1" applyFill="1" applyBorder="1" applyAlignment="1">
      <alignment vertical="top" wrapText="1" shrinkToFit="1"/>
    </xf>
    <xf numFmtId="3" fontId="28" fillId="0" borderId="39" xfId="22" applyNumberFormat="1" applyFont="1" applyBorder="1"/>
    <xf numFmtId="10" fontId="28" fillId="0" borderId="7" xfId="9" applyNumberFormat="1" applyFont="1" applyBorder="1" applyAlignment="1">
      <alignment horizontal="right" vertical="center" wrapText="1"/>
    </xf>
    <xf numFmtId="10" fontId="16" fillId="0" borderId="7" xfId="9" applyNumberFormat="1" applyFont="1" applyBorder="1" applyAlignment="1">
      <alignment horizontal="right" wrapText="1"/>
    </xf>
    <xf numFmtId="10" fontId="16" fillId="0" borderId="16" xfId="9" applyNumberFormat="1" applyFont="1" applyBorder="1" applyAlignment="1">
      <alignment horizontal="right" wrapText="1"/>
    </xf>
    <xf numFmtId="10" fontId="22" fillId="0" borderId="6" xfId="9" applyNumberFormat="1" applyFont="1" applyBorder="1" applyAlignment="1">
      <alignment horizontal="right" wrapText="1"/>
    </xf>
    <xf numFmtId="10" fontId="29" fillId="0" borderId="7" xfId="9" applyNumberFormat="1" applyFont="1" applyBorder="1" applyAlignment="1">
      <alignment horizontal="right" vertical="center" wrapText="1"/>
    </xf>
    <xf numFmtId="10" fontId="29" fillId="0" borderId="6" xfId="9" applyNumberFormat="1" applyFont="1" applyBorder="1" applyAlignment="1">
      <alignment horizontal="right" vertical="center" wrapText="1"/>
    </xf>
    <xf numFmtId="10" fontId="16" fillId="0" borderId="7" xfId="9" applyNumberFormat="1" applyFont="1" applyBorder="1" applyAlignment="1">
      <alignment horizontal="right" vertical="center" wrapText="1"/>
    </xf>
    <xf numFmtId="10" fontId="22" fillId="0" borderId="7" xfId="9" applyNumberFormat="1" applyFont="1" applyBorder="1" applyAlignment="1">
      <alignment horizontal="right" vertical="center" wrapText="1"/>
    </xf>
    <xf numFmtId="10" fontId="22" fillId="0" borderId="6" xfId="9" applyNumberFormat="1" applyFont="1" applyBorder="1" applyAlignment="1">
      <alignment horizontal="right" vertical="center" wrapText="1"/>
    </xf>
    <xf numFmtId="10" fontId="28" fillId="0" borderId="6" xfId="9" applyNumberFormat="1" applyFont="1" applyBorder="1" applyAlignment="1">
      <alignment horizontal="right" vertical="center" wrapText="1"/>
    </xf>
    <xf numFmtId="10" fontId="16" fillId="0" borderId="6" xfId="9" applyNumberFormat="1" applyFont="1" applyBorder="1" applyAlignment="1">
      <alignment horizontal="right" vertical="center" wrapText="1"/>
    </xf>
    <xf numFmtId="3" fontId="22" fillId="0" borderId="16" xfId="9" applyNumberFormat="1" applyFont="1" applyBorder="1" applyAlignment="1">
      <alignment horizontal="right" vertical="center" wrapText="1"/>
    </xf>
    <xf numFmtId="0" fontId="11" fillId="6" borderId="6" xfId="22" applyFont="1" applyFill="1" applyBorder="1" applyAlignment="1">
      <alignment horizontal="center" vertical="center" wrapText="1"/>
    </xf>
    <xf numFmtId="10" fontId="16" fillId="0" borderId="16" xfId="9" applyNumberFormat="1" applyFont="1" applyBorder="1" applyAlignment="1">
      <alignment horizontal="right" vertical="center" wrapText="1"/>
    </xf>
    <xf numFmtId="10" fontId="22" fillId="0" borderId="16" xfId="9" applyNumberFormat="1" applyFont="1" applyBorder="1" applyAlignment="1">
      <alignment horizontal="right" vertical="center" wrapText="1"/>
    </xf>
    <xf numFmtId="10" fontId="22" fillId="0" borderId="14" xfId="9" applyNumberFormat="1" applyFont="1" applyBorder="1" applyAlignment="1">
      <alignment horizontal="right" wrapText="1"/>
    </xf>
    <xf numFmtId="10" fontId="22" fillId="0" borderId="14" xfId="9" applyNumberFormat="1" applyFont="1" applyBorder="1" applyAlignment="1">
      <alignment horizontal="right" vertical="center" wrapText="1"/>
    </xf>
    <xf numFmtId="10" fontId="16" fillId="0" borderId="14" xfId="9" applyNumberFormat="1" applyFont="1" applyBorder="1" applyAlignment="1">
      <alignment horizontal="right" vertical="center" wrapText="1"/>
    </xf>
    <xf numFmtId="0" fontId="35" fillId="0" borderId="7" xfId="5" applyFont="1" applyBorder="1" applyAlignment="1">
      <alignment horizontal="right" vertical="center" wrapText="1"/>
    </xf>
    <xf numFmtId="10" fontId="35" fillId="0" borderId="7" xfId="5" applyNumberFormat="1" applyFont="1" applyBorder="1"/>
    <xf numFmtId="10" fontId="35" fillId="0" borderId="7" xfId="5" applyNumberFormat="1" applyFont="1" applyBorder="1" applyAlignment="1">
      <alignment vertical="center" wrapText="1"/>
    </xf>
    <xf numFmtId="0" fontId="72" fillId="2" borderId="6" xfId="9" applyFont="1" applyFill="1" applyBorder="1" applyAlignment="1">
      <alignment horizontal="center" vertical="center" wrapText="1"/>
    </xf>
    <xf numFmtId="167" fontId="16" fillId="0" borderId="12" xfId="17" applyNumberFormat="1" applyFont="1" applyBorder="1" applyAlignment="1">
      <alignment horizontal="left" vertical="center" wrapText="1"/>
    </xf>
    <xf numFmtId="167" fontId="16" fillId="0" borderId="7" xfId="17" applyNumberFormat="1" applyFont="1" applyBorder="1" applyAlignment="1">
      <alignment horizontal="right" vertical="center" wrapText="1"/>
    </xf>
    <xf numFmtId="167" fontId="16" fillId="0" borderId="7" xfId="17" applyNumberFormat="1" applyFont="1" applyBorder="1" applyAlignment="1">
      <alignment vertical="center" wrapText="1"/>
    </xf>
    <xf numFmtId="167" fontId="28" fillId="0" borderId="16" xfId="17" applyNumberFormat="1" applyFont="1" applyBorder="1" applyAlignment="1">
      <alignment vertical="center" wrapText="1"/>
    </xf>
    <xf numFmtId="167" fontId="28" fillId="0" borderId="16" xfId="17" applyNumberFormat="1" applyFont="1" applyBorder="1" applyAlignment="1">
      <alignment horizontal="center" vertical="center" wrapText="1"/>
    </xf>
    <xf numFmtId="167" fontId="28" fillId="0" borderId="14" xfId="17" applyNumberFormat="1" applyFont="1" applyBorder="1" applyAlignment="1">
      <alignment horizontal="right" vertical="center" wrapText="1"/>
    </xf>
    <xf numFmtId="3" fontId="27" fillId="0" borderId="6" xfId="21" applyNumberFormat="1" applyBorder="1" applyAlignment="1" applyProtection="1">
      <alignment vertical="center" wrapText="1"/>
      <protection locked="0"/>
    </xf>
    <xf numFmtId="0" fontId="77" fillId="0" borderId="0" xfId="36"/>
    <xf numFmtId="0" fontId="10" fillId="0" borderId="7" xfId="36" applyFont="1" applyBorder="1"/>
    <xf numFmtId="0" fontId="77" fillId="0" borderId="7" xfId="36" applyBorder="1" applyAlignment="1">
      <alignment horizontal="center"/>
    </xf>
    <xf numFmtId="169" fontId="77" fillId="0" borderId="7" xfId="36" applyNumberFormat="1" applyBorder="1" applyAlignment="1">
      <alignment horizontal="center"/>
    </xf>
    <xf numFmtId="0" fontId="10" fillId="0" borderId="7" xfId="36" applyFont="1" applyBorder="1" applyAlignment="1">
      <alignment horizontal="center"/>
    </xf>
    <xf numFmtId="0" fontId="79" fillId="0" borderId="7" xfId="36" applyFont="1" applyBorder="1" applyAlignment="1">
      <alignment horizontal="center"/>
    </xf>
    <xf numFmtId="0" fontId="77" fillId="0" borderId="7" xfId="36" applyBorder="1"/>
    <xf numFmtId="49" fontId="11" fillId="8" borderId="8" xfId="36" applyNumberFormat="1" applyFont="1" applyFill="1" applyBorder="1" applyAlignment="1">
      <alignment horizontal="center"/>
    </xf>
    <xf numFmtId="0" fontId="11" fillId="8" borderId="7" xfId="36" applyFont="1" applyFill="1" applyBorder="1" applyAlignment="1">
      <alignment horizontal="center"/>
    </xf>
    <xf numFmtId="169" fontId="77" fillId="8" borderId="7" xfId="36" applyNumberFormat="1" applyFill="1" applyBorder="1" applyAlignment="1">
      <alignment horizontal="center"/>
    </xf>
    <xf numFmtId="0" fontId="77" fillId="8" borderId="7" xfId="36" applyFill="1" applyBorder="1" applyAlignment="1">
      <alignment horizontal="left"/>
    </xf>
    <xf numFmtId="0" fontId="77" fillId="8" borderId="7" xfId="36" applyFill="1" applyBorder="1" applyAlignment="1">
      <alignment horizontal="center"/>
    </xf>
    <xf numFmtId="3" fontId="77" fillId="8" borderId="7" xfId="36" applyNumberFormat="1" applyFill="1" applyBorder="1" applyAlignment="1">
      <alignment horizontal="right"/>
    </xf>
    <xf numFmtId="3" fontId="79" fillId="8" borderId="7" xfId="36" applyNumberFormat="1" applyFont="1" applyFill="1" applyBorder="1"/>
    <xf numFmtId="0" fontId="77" fillId="8" borderId="7" xfId="36" applyFill="1" applyBorder="1"/>
    <xf numFmtId="16" fontId="77" fillId="8" borderId="7" xfId="36" applyNumberFormat="1" applyFill="1" applyBorder="1"/>
    <xf numFmtId="0" fontId="77" fillId="8" borderId="42" xfId="36" applyFill="1" applyBorder="1"/>
    <xf numFmtId="0" fontId="77" fillId="8" borderId="8" xfId="36" applyFill="1" applyBorder="1" applyAlignment="1">
      <alignment horizontal="center"/>
    </xf>
    <xf numFmtId="0" fontId="10" fillId="8" borderId="7" xfId="36" applyFont="1" applyFill="1" applyBorder="1" applyAlignment="1">
      <alignment horizontal="left"/>
    </xf>
    <xf numFmtId="49" fontId="11" fillId="0" borderId="8" xfId="36" applyNumberFormat="1" applyFont="1" applyBorder="1" applyAlignment="1">
      <alignment horizontal="center"/>
    </xf>
    <xf numFmtId="0" fontId="11" fillId="0" borderId="7" xfId="36" applyFont="1" applyBorder="1"/>
    <xf numFmtId="3" fontId="11" fillId="0" borderId="7" xfId="36" applyNumberFormat="1" applyFont="1" applyBorder="1"/>
    <xf numFmtId="0" fontId="79" fillId="0" borderId="7" xfId="36" applyFont="1" applyBorder="1"/>
    <xf numFmtId="0" fontId="77" fillId="0" borderId="0" xfId="36" applyAlignment="1">
      <alignment wrapText="1"/>
    </xf>
    <xf numFmtId="0" fontId="80" fillId="9" borderId="43" xfId="2" applyFont="1" applyFill="1" applyBorder="1" applyAlignment="1">
      <alignment horizontal="center" vertical="center" wrapText="1"/>
    </xf>
    <xf numFmtId="49" fontId="80" fillId="9" borderId="43" xfId="2" applyNumberFormat="1" applyFont="1" applyFill="1" applyBorder="1" applyAlignment="1">
      <alignment horizontal="center" vertical="center" wrapText="1"/>
    </xf>
    <xf numFmtId="0" fontId="80" fillId="9" borderId="43" xfId="2" applyFont="1" applyFill="1" applyBorder="1" applyAlignment="1">
      <alignment horizontal="center" vertical="center"/>
    </xf>
    <xf numFmtId="0" fontId="81" fillId="9" borderId="43" xfId="2" applyFont="1" applyFill="1" applyBorder="1" applyAlignment="1">
      <alignment horizontal="center" vertical="center" wrapText="1"/>
    </xf>
    <xf numFmtId="0" fontId="13" fillId="0" borderId="0" xfId="2" applyAlignment="1">
      <alignment horizontal="center" vertical="center"/>
    </xf>
    <xf numFmtId="0" fontId="80" fillId="9" borderId="44" xfId="2" applyFont="1" applyFill="1" applyBorder="1" applyAlignment="1">
      <alignment horizontal="center" vertical="center"/>
    </xf>
    <xf numFmtId="0" fontId="81" fillId="0" borderId="44" xfId="2" applyFont="1" applyBorder="1" applyAlignment="1">
      <alignment horizontal="left" vertical="center" wrapText="1"/>
    </xf>
    <xf numFmtId="49" fontId="13" fillId="0" borderId="44" xfId="2" applyNumberFormat="1" applyBorder="1" applyAlignment="1">
      <alignment horizontal="center" vertical="center"/>
    </xf>
    <xf numFmtId="0" fontId="13" fillId="0" borderId="44" xfId="2" applyBorder="1" applyAlignment="1">
      <alignment vertical="center" wrapText="1"/>
    </xf>
    <xf numFmtId="3" fontId="82" fillId="0" borderId="45" xfId="2" applyNumberFormat="1" applyFont="1" applyBorder="1" applyAlignment="1">
      <alignment horizontal="right" vertical="center"/>
    </xf>
    <xf numFmtId="14" fontId="82" fillId="0" borderId="45" xfId="2" applyNumberFormat="1" applyFont="1" applyBorder="1" applyAlignment="1">
      <alignment horizontal="right" vertical="center"/>
    </xf>
    <xf numFmtId="0" fontId="13" fillId="0" borderId="0" xfId="2" applyAlignment="1">
      <alignment vertical="center"/>
    </xf>
    <xf numFmtId="3" fontId="81" fillId="10" borderId="43" xfId="2" applyNumberFormat="1" applyFont="1" applyFill="1" applyBorder="1" applyAlignment="1">
      <alignment vertical="center"/>
    </xf>
    <xf numFmtId="0" fontId="80" fillId="9" borderId="48" xfId="2" applyFont="1" applyFill="1" applyBorder="1" applyAlignment="1">
      <alignment horizontal="center" vertical="center"/>
    </xf>
    <xf numFmtId="0" fontId="80" fillId="0" borderId="44" xfId="2" applyFont="1" applyBorder="1" applyAlignment="1">
      <alignment vertical="center" wrapText="1"/>
    </xf>
    <xf numFmtId="3" fontId="13" fillId="0" borderId="44" xfId="2" applyNumberFormat="1" applyBorder="1" applyAlignment="1">
      <alignment vertical="center"/>
    </xf>
    <xf numFmtId="3" fontId="13" fillId="0" borderId="44" xfId="2" applyNumberFormat="1" applyBorder="1" applyAlignment="1">
      <alignment horizontal="center" vertical="center"/>
    </xf>
    <xf numFmtId="49" fontId="13" fillId="0" borderId="49" xfId="2" applyNumberFormat="1" applyBorder="1" applyAlignment="1">
      <alignment horizontal="center" vertical="center"/>
    </xf>
    <xf numFmtId="0" fontId="13" fillId="0" borderId="49" xfId="2" applyBorder="1" applyAlignment="1">
      <alignment vertical="center" wrapText="1"/>
    </xf>
    <xf numFmtId="3" fontId="82" fillId="0" borderId="49" xfId="2" applyNumberFormat="1" applyFont="1" applyBorder="1" applyAlignment="1">
      <alignment vertical="center"/>
    </xf>
    <xf numFmtId="14" fontId="82" fillId="0" borderId="49" xfId="2" applyNumberFormat="1" applyFont="1" applyBorder="1" applyAlignment="1">
      <alignment vertical="center"/>
    </xf>
    <xf numFmtId="49" fontId="13" fillId="0" borderId="50" xfId="2" applyNumberFormat="1" applyBorder="1" applyAlignment="1">
      <alignment horizontal="center" vertical="center"/>
    </xf>
    <xf numFmtId="0" fontId="13" fillId="0" borderId="50" xfId="2" applyBorder="1" applyAlignment="1">
      <alignment vertical="center" wrapText="1"/>
    </xf>
    <xf numFmtId="3" fontId="82" fillId="0" borderId="50" xfId="2" applyNumberFormat="1" applyFont="1" applyBorder="1" applyAlignment="1">
      <alignment vertical="center"/>
    </xf>
    <xf numFmtId="3" fontId="82" fillId="0" borderId="44" xfId="2" applyNumberFormat="1" applyFont="1" applyBorder="1" applyAlignment="1">
      <alignment vertical="center"/>
    </xf>
    <xf numFmtId="14" fontId="82" fillId="0" borderId="44" xfId="2" applyNumberFormat="1" applyFont="1" applyBorder="1" applyAlignment="1">
      <alignment vertical="center"/>
    </xf>
    <xf numFmtId="3" fontId="82" fillId="0" borderId="44" xfId="2" applyNumberFormat="1" applyFont="1" applyBorder="1" applyAlignment="1">
      <alignment horizontal="center" vertical="center"/>
    </xf>
    <xf numFmtId="0" fontId="80" fillId="0" borderId="48" xfId="2" applyFont="1" applyBorder="1" applyAlignment="1">
      <alignment vertical="center" wrapText="1"/>
    </xf>
    <xf numFmtId="0" fontId="80" fillId="9" borderId="51" xfId="2" applyFont="1" applyFill="1" applyBorder="1" applyAlignment="1">
      <alignment horizontal="center" vertical="center"/>
    </xf>
    <xf numFmtId="3" fontId="82" fillId="0" borderId="50" xfId="2" applyNumberFormat="1" applyFont="1" applyBorder="1" applyAlignment="1">
      <alignment horizontal="center" vertical="center"/>
    </xf>
    <xf numFmtId="14" fontId="82" fillId="0" borderId="50" xfId="2" applyNumberFormat="1" applyFont="1" applyBorder="1" applyAlignment="1">
      <alignment vertical="center"/>
    </xf>
    <xf numFmtId="49" fontId="13" fillId="0" borderId="52" xfId="2" applyNumberFormat="1" applyBorder="1" applyAlignment="1">
      <alignment horizontal="center" vertical="center"/>
    </xf>
    <xf numFmtId="0" fontId="13" fillId="0" borderId="52" xfId="2" applyBorder="1" applyAlignment="1">
      <alignment vertical="center" wrapText="1"/>
    </xf>
    <xf numFmtId="3" fontId="13" fillId="0" borderId="52" xfId="2" applyNumberFormat="1" applyBorder="1" applyAlignment="1">
      <alignment vertical="center"/>
    </xf>
    <xf numFmtId="14" fontId="13" fillId="0" borderId="52" xfId="2" applyNumberFormat="1" applyBorder="1" applyAlignment="1">
      <alignment vertical="center"/>
    </xf>
    <xf numFmtId="3" fontId="81" fillId="10" borderId="53" xfId="2" applyNumberFormat="1" applyFont="1" applyFill="1" applyBorder="1" applyAlignment="1">
      <alignment vertical="center"/>
    </xf>
    <xf numFmtId="3" fontId="82" fillId="0" borderId="52" xfId="2" applyNumberFormat="1" applyFont="1" applyBorder="1" applyAlignment="1">
      <alignment vertical="center"/>
    </xf>
    <xf numFmtId="3" fontId="82" fillId="0" borderId="52" xfId="2" applyNumberFormat="1" applyFont="1" applyBorder="1" applyAlignment="1">
      <alignment horizontal="center" vertical="center"/>
    </xf>
    <xf numFmtId="14" fontId="82" fillId="0" borderId="52" xfId="2" applyNumberFormat="1" applyFont="1" applyBorder="1" applyAlignment="1">
      <alignment vertical="center"/>
    </xf>
    <xf numFmtId="49" fontId="13" fillId="0" borderId="51" xfId="2" applyNumberFormat="1" applyBorder="1" applyAlignment="1">
      <alignment horizontal="center" vertical="center"/>
    </xf>
    <xf numFmtId="0" fontId="13" fillId="0" borderId="51" xfId="2" applyBorder="1" applyAlignment="1">
      <alignment vertical="center" wrapText="1"/>
    </xf>
    <xf numFmtId="3" fontId="82" fillId="0" borderId="51" xfId="2" applyNumberFormat="1" applyFont="1" applyBorder="1" applyAlignment="1">
      <alignment vertical="center"/>
    </xf>
    <xf numFmtId="14" fontId="82" fillId="0" borderId="51" xfId="2" applyNumberFormat="1" applyFont="1" applyBorder="1" applyAlignment="1">
      <alignment vertical="center"/>
    </xf>
    <xf numFmtId="49" fontId="13" fillId="0" borderId="7" xfId="2" applyNumberFormat="1" applyBorder="1" applyAlignment="1">
      <alignment horizontal="center" vertical="center"/>
    </xf>
    <xf numFmtId="0" fontId="13" fillId="0" borderId="7" xfId="2" applyBorder="1" applyAlignment="1">
      <alignment vertical="center" wrapText="1"/>
    </xf>
    <xf numFmtId="3" fontId="82" fillId="0" borderId="7" xfId="2" applyNumberFormat="1" applyFont="1" applyBorder="1" applyAlignment="1">
      <alignment vertical="center"/>
    </xf>
    <xf numFmtId="14" fontId="82" fillId="0" borderId="7" xfId="2" applyNumberFormat="1" applyFont="1" applyBorder="1" applyAlignment="1">
      <alignment vertical="center"/>
    </xf>
    <xf numFmtId="3" fontId="82" fillId="0" borderId="7" xfId="2" applyNumberFormat="1" applyFont="1" applyBorder="1" applyAlignment="1">
      <alignment horizontal="center" vertical="center"/>
    </xf>
    <xf numFmtId="3" fontId="81" fillId="10" borderId="56" xfId="2" applyNumberFormat="1" applyFont="1" applyFill="1" applyBorder="1" applyAlignment="1">
      <alignment vertical="center"/>
    </xf>
    <xf numFmtId="49" fontId="13" fillId="0" borderId="57" xfId="2" applyNumberFormat="1" applyBorder="1" applyAlignment="1">
      <alignment horizontal="center" vertical="center"/>
    </xf>
    <xf numFmtId="0" fontId="80" fillId="0" borderId="51" xfId="2" applyFont="1" applyBorder="1" applyAlignment="1">
      <alignment vertical="center" wrapText="1"/>
    </xf>
    <xf numFmtId="3" fontId="81" fillId="9" borderId="58" xfId="2" applyNumberFormat="1" applyFont="1" applyFill="1" applyBorder="1" applyAlignment="1">
      <alignment vertical="center"/>
    </xf>
    <xf numFmtId="0" fontId="80" fillId="0" borderId="0" xfId="2" applyFont="1" applyAlignment="1">
      <alignment horizontal="center" vertical="center"/>
    </xf>
    <xf numFmtId="0" fontId="80" fillId="0" borderId="0" xfId="2" applyFont="1" applyAlignment="1">
      <alignment vertical="center"/>
    </xf>
    <xf numFmtId="49" fontId="13" fillId="0" borderId="0" xfId="2" applyNumberFormat="1" applyAlignment="1">
      <alignment horizontal="center" vertical="center"/>
    </xf>
    <xf numFmtId="3" fontId="13" fillId="0" borderId="0" xfId="2" applyNumberFormat="1" applyAlignment="1">
      <alignment vertical="center"/>
    </xf>
    <xf numFmtId="0" fontId="2" fillId="0" borderId="0" xfId="37"/>
    <xf numFmtId="3" fontId="83" fillId="11" borderId="7" xfId="37" applyNumberFormat="1" applyFont="1" applyFill="1" applyBorder="1"/>
    <xf numFmtId="172" fontId="84" fillId="11" borderId="7" xfId="37" applyNumberFormat="1" applyFont="1" applyFill="1" applyBorder="1" applyAlignment="1">
      <alignment horizontal="right"/>
    </xf>
    <xf numFmtId="172" fontId="85" fillId="11" borderId="7" xfId="37" applyNumberFormat="1" applyFont="1" applyFill="1" applyBorder="1"/>
    <xf numFmtId="172" fontId="86" fillId="11" borderId="7" xfId="37" applyNumberFormat="1" applyFont="1" applyFill="1" applyBorder="1"/>
    <xf numFmtId="6" fontId="84" fillId="11" borderId="33" xfId="37" applyNumberFormat="1" applyFont="1" applyFill="1" applyBorder="1" applyAlignment="1">
      <alignment wrapText="1"/>
    </xf>
    <xf numFmtId="0" fontId="76" fillId="0" borderId="0" xfId="37" applyFont="1"/>
    <xf numFmtId="0" fontId="87" fillId="12" borderId="7" xfId="37" applyFont="1" applyFill="1" applyBorder="1"/>
    <xf numFmtId="3" fontId="88" fillId="12" borderId="7" xfId="37" applyNumberFormat="1" applyFont="1" applyFill="1" applyBorder="1"/>
    <xf numFmtId="172" fontId="86" fillId="12" borderId="7" xfId="37" applyNumberFormat="1" applyFont="1" applyFill="1" applyBorder="1"/>
    <xf numFmtId="0" fontId="89" fillId="0" borderId="0" xfId="37" applyFont="1"/>
    <xf numFmtId="0" fontId="90" fillId="0" borderId="7" xfId="37" applyFont="1" applyBorder="1"/>
    <xf numFmtId="172" fontId="91" fillId="0" borderId="7" xfId="37" applyNumberFormat="1" applyFont="1" applyBorder="1" applyAlignment="1">
      <alignment horizontal="center"/>
    </xf>
    <xf numFmtId="0" fontId="90" fillId="0" borderId="7" xfId="37" applyFont="1" applyBorder="1" applyAlignment="1">
      <alignment horizontal="center" vertical="center" wrapText="1"/>
    </xf>
    <xf numFmtId="0" fontId="90" fillId="0" borderId="7" xfId="37" quotePrefix="1" applyFont="1" applyBorder="1" applyAlignment="1">
      <alignment horizontal="center" vertical="center"/>
    </xf>
    <xf numFmtId="0" fontId="91" fillId="0" borderId="28" xfId="37" applyFont="1" applyBorder="1" applyAlignment="1">
      <alignment horizontal="center" vertical="center" wrapText="1"/>
    </xf>
    <xf numFmtId="0" fontId="92" fillId="12" borderId="7" xfId="37" applyFont="1" applyFill="1" applyBorder="1"/>
    <xf numFmtId="172" fontId="88" fillId="12" borderId="7" xfId="37" applyNumberFormat="1" applyFont="1" applyFill="1" applyBorder="1"/>
    <xf numFmtId="0" fontId="91" fillId="0" borderId="12" xfId="37" applyFont="1" applyBorder="1" applyAlignment="1">
      <alignment horizontal="center" vertical="center" wrapText="1"/>
    </xf>
    <xf numFmtId="3" fontId="93" fillId="12" borderId="7" xfId="37" applyNumberFormat="1" applyFont="1" applyFill="1" applyBorder="1"/>
    <xf numFmtId="3" fontId="86" fillId="12" borderId="7" xfId="37" applyNumberFormat="1" applyFont="1" applyFill="1" applyBorder="1"/>
    <xf numFmtId="172" fontId="86" fillId="12" borderId="7" xfId="37" applyNumberFormat="1" applyFont="1" applyFill="1" applyBorder="1" applyAlignment="1">
      <alignment horizontal="right"/>
    </xf>
    <xf numFmtId="0" fontId="92" fillId="0" borderId="7" xfId="37" applyFont="1" applyBorder="1"/>
    <xf numFmtId="172" fontId="91" fillId="0" borderId="7" xfId="37" applyNumberFormat="1" applyFont="1" applyBorder="1" applyAlignment="1">
      <alignment horizontal="center" vertical="center"/>
    </xf>
    <xf numFmtId="3" fontId="92" fillId="0" borderId="22" xfId="37" applyNumberFormat="1" applyFont="1" applyBorder="1"/>
    <xf numFmtId="172" fontId="91" fillId="0" borderId="22" xfId="37" applyNumberFormat="1" applyFont="1" applyBorder="1" applyAlignment="1">
      <alignment horizontal="center" vertical="center"/>
    </xf>
    <xf numFmtId="0" fontId="90" fillId="0" borderId="22" xfId="37" quotePrefix="1" applyFont="1" applyBorder="1" applyAlignment="1">
      <alignment horizontal="center" vertical="center"/>
    </xf>
    <xf numFmtId="0" fontId="90" fillId="0" borderId="22" xfId="37" applyFont="1" applyBorder="1" applyAlignment="1">
      <alignment horizontal="center" vertical="center" wrapText="1"/>
    </xf>
    <xf numFmtId="0" fontId="94" fillId="0" borderId="0" xfId="37" applyFont="1"/>
    <xf numFmtId="0" fontId="95" fillId="12" borderId="7" xfId="37" applyFont="1" applyFill="1" applyBorder="1"/>
    <xf numFmtId="172" fontId="95" fillId="12" borderId="7" xfId="37" applyNumberFormat="1" applyFont="1" applyFill="1" applyBorder="1"/>
    <xf numFmtId="172" fontId="96" fillId="0" borderId="7" xfId="37" applyNumberFormat="1" applyFont="1" applyBorder="1" applyAlignment="1">
      <alignment horizontal="center"/>
    </xf>
    <xf numFmtId="0" fontId="91" fillId="13" borderId="16" xfId="37" applyFont="1" applyFill="1" applyBorder="1" applyAlignment="1">
      <alignment horizontal="center" vertical="center" wrapText="1"/>
    </xf>
    <xf numFmtId="0" fontId="97" fillId="13" borderId="16" xfId="37" applyFont="1" applyFill="1" applyBorder="1" applyAlignment="1">
      <alignment wrapText="1"/>
    </xf>
    <xf numFmtId="0" fontId="98" fillId="0" borderId="0" xfId="37" applyFont="1"/>
    <xf numFmtId="3" fontId="100" fillId="0" borderId="7" xfId="5" applyNumberFormat="1" applyFont="1" applyBorder="1" applyAlignment="1">
      <alignment vertical="center" wrapText="1"/>
    </xf>
    <xf numFmtId="3" fontId="31" fillId="3" borderId="7" xfId="5" applyNumberFormat="1" applyFont="1" applyFill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1" fillId="0" borderId="0" xfId="37" applyFont="1"/>
    <xf numFmtId="3" fontId="17" fillId="0" borderId="0" xfId="36" applyNumberFormat="1" applyFont="1" applyAlignment="1">
      <alignment horizontal="center"/>
    </xf>
    <xf numFmtId="3" fontId="18" fillId="0" borderId="0" xfId="36" applyNumberFormat="1" applyFont="1"/>
    <xf numFmtId="3" fontId="18" fillId="0" borderId="0" xfId="36" applyNumberFormat="1" applyFont="1" applyAlignment="1">
      <alignment horizontal="justify"/>
    </xf>
    <xf numFmtId="3" fontId="18" fillId="0" borderId="10" xfId="36" applyNumberFormat="1" applyFont="1" applyFill="1" applyBorder="1" applyAlignment="1">
      <alignment vertical="top" wrapText="1"/>
    </xf>
    <xf numFmtId="3" fontId="18" fillId="0" borderId="11" xfId="36" applyNumberFormat="1" applyFont="1" applyFill="1" applyBorder="1" applyAlignment="1">
      <alignment horizontal="justify" vertical="top" wrapText="1"/>
    </xf>
    <xf numFmtId="3" fontId="18" fillId="0" borderId="11" xfId="36" applyNumberFormat="1" applyFont="1" applyFill="1" applyBorder="1" applyAlignment="1">
      <alignment horizontal="center" vertical="top" wrapText="1"/>
    </xf>
    <xf numFmtId="0" fontId="10" fillId="0" borderId="13" xfId="36" applyFont="1" applyFill="1" applyBorder="1"/>
    <xf numFmtId="3" fontId="18" fillId="0" borderId="15" xfId="36" applyNumberFormat="1" applyFont="1" applyFill="1" applyBorder="1" applyAlignment="1">
      <alignment vertical="top" wrapText="1"/>
    </xf>
    <xf numFmtId="3" fontId="18" fillId="0" borderId="16" xfId="36" applyNumberFormat="1" applyFont="1" applyFill="1" applyBorder="1" applyAlignment="1">
      <alignment horizontal="center" vertical="top" wrapText="1"/>
    </xf>
    <xf numFmtId="3" fontId="18" fillId="0" borderId="9" xfId="36" applyNumberFormat="1" applyFont="1" applyFill="1" applyBorder="1" applyAlignment="1">
      <alignment horizontal="center" vertical="top" wrapText="1"/>
    </xf>
    <xf numFmtId="3" fontId="18" fillId="0" borderId="7" xfId="36" applyNumberFormat="1" applyFont="1" applyFill="1" applyBorder="1" applyAlignment="1">
      <alignment horizontal="center" vertical="top" wrapText="1"/>
    </xf>
    <xf numFmtId="3" fontId="18" fillId="0" borderId="6" xfId="36" applyNumberFormat="1" applyFont="1" applyFill="1" applyBorder="1" applyAlignment="1">
      <alignment horizontal="center" vertical="top" wrapText="1"/>
    </xf>
    <xf numFmtId="3" fontId="18" fillId="0" borderId="23" xfId="36" applyNumberFormat="1" applyFont="1" applyBorder="1" applyAlignment="1">
      <alignment horizontal="justify" vertical="top" wrapText="1"/>
    </xf>
    <xf numFmtId="3" fontId="18" fillId="0" borderId="7" xfId="36" applyNumberFormat="1" applyFont="1" applyBorder="1" applyAlignment="1">
      <alignment vertical="top" wrapText="1"/>
    </xf>
    <xf numFmtId="3" fontId="18" fillId="0" borderId="7" xfId="36" applyNumberFormat="1" applyFont="1" applyBorder="1" applyAlignment="1">
      <alignment horizontal="right" vertical="top" wrapText="1"/>
    </xf>
    <xf numFmtId="2" fontId="77" fillId="0" borderId="6" xfId="36" applyNumberFormat="1" applyBorder="1"/>
    <xf numFmtId="3" fontId="18" fillId="0" borderId="12" xfId="36" applyNumberFormat="1" applyFont="1" applyBorder="1" applyAlignment="1">
      <alignment horizontal="justify" vertical="top" wrapText="1"/>
    </xf>
    <xf numFmtId="3" fontId="18" fillId="0" borderId="0" xfId="36" applyNumberFormat="1" applyFont="1" applyBorder="1" applyAlignment="1">
      <alignment vertical="top" wrapText="1"/>
    </xf>
    <xf numFmtId="3" fontId="18" fillId="0" borderId="0" xfId="36" applyNumberFormat="1" applyFont="1" applyBorder="1" applyAlignment="1">
      <alignment horizontal="right" vertical="top" wrapText="1"/>
    </xf>
    <xf numFmtId="2" fontId="77" fillId="0" borderId="0" xfId="36" applyNumberFormat="1" applyBorder="1"/>
    <xf numFmtId="3" fontId="11" fillId="0" borderId="0" xfId="36" applyNumberFormat="1" applyFont="1" applyAlignment="1">
      <alignment wrapText="1"/>
    </xf>
    <xf numFmtId="3" fontId="11" fillId="0" borderId="0" xfId="36" applyNumberFormat="1" applyFont="1"/>
    <xf numFmtId="3" fontId="18" fillId="0" borderId="16" xfId="36" applyNumberFormat="1" applyFont="1" applyBorder="1" applyAlignment="1">
      <alignment vertical="top" wrapText="1"/>
    </xf>
    <xf numFmtId="3" fontId="18" fillId="0" borderId="16" xfId="36" applyNumberFormat="1" applyFont="1" applyBorder="1" applyAlignment="1">
      <alignment horizontal="right" vertical="top" wrapText="1"/>
    </xf>
    <xf numFmtId="2" fontId="77" fillId="0" borderId="14" xfId="36" applyNumberFormat="1" applyBorder="1"/>
    <xf numFmtId="0" fontId="11" fillId="0" borderId="0" xfId="36" applyFont="1"/>
    <xf numFmtId="3" fontId="18" fillId="0" borderId="11" xfId="36" applyNumberFormat="1" applyFont="1" applyBorder="1" applyAlignment="1">
      <alignment vertical="top" wrapText="1"/>
    </xf>
    <xf numFmtId="3" fontId="18" fillId="0" borderId="11" xfId="36" applyNumberFormat="1" applyFont="1" applyBorder="1" applyAlignment="1">
      <alignment horizontal="right" vertical="top" wrapText="1"/>
    </xf>
    <xf numFmtId="2" fontId="77" fillId="0" borderId="13" xfId="36" applyNumberFormat="1" applyBorder="1"/>
    <xf numFmtId="0" fontId="77" fillId="0" borderId="6" xfId="36" applyBorder="1"/>
    <xf numFmtId="3" fontId="18" fillId="0" borderId="28" xfId="36" applyNumberFormat="1" applyFont="1" applyBorder="1" applyAlignment="1">
      <alignment horizontal="justify" vertical="top" wrapText="1"/>
    </xf>
    <xf numFmtId="3" fontId="18" fillId="0" borderId="31" xfId="36" applyNumberFormat="1" applyFont="1" applyBorder="1" applyAlignment="1">
      <alignment horizontal="justify" vertical="top" wrapText="1"/>
    </xf>
    <xf numFmtId="3" fontId="18" fillId="0" borderId="9" xfId="36" applyNumberFormat="1" applyFont="1" applyBorder="1" applyAlignment="1">
      <alignment vertical="top" wrapText="1"/>
    </xf>
    <xf numFmtId="3" fontId="18" fillId="0" borderId="9" xfId="36" applyNumberFormat="1" applyFont="1" applyBorder="1" applyAlignment="1">
      <alignment horizontal="right" vertical="top" wrapText="1"/>
    </xf>
    <xf numFmtId="2" fontId="77" fillId="0" borderId="26" xfId="36" applyNumberFormat="1" applyBorder="1"/>
    <xf numFmtId="3" fontId="18" fillId="0" borderId="5" xfId="36" applyNumberFormat="1" applyFont="1" applyBorder="1" applyAlignment="1">
      <alignment horizontal="justify" vertical="top" wrapText="1"/>
    </xf>
    <xf numFmtId="3" fontId="17" fillId="0" borderId="1" xfId="36" applyNumberFormat="1" applyFont="1" applyBorder="1" applyAlignment="1">
      <alignment horizontal="right" vertical="top" wrapText="1"/>
    </xf>
    <xf numFmtId="0" fontId="28" fillId="0" borderId="17" xfId="36" applyFont="1" applyBorder="1" applyAlignment="1">
      <alignment horizontal="right" vertical="top" wrapText="1"/>
    </xf>
    <xf numFmtId="3" fontId="18" fillId="0" borderId="66" xfId="36" applyNumberFormat="1" applyFont="1" applyBorder="1" applyAlignment="1">
      <alignment horizontal="justify" vertical="top" wrapText="1"/>
    </xf>
    <xf numFmtId="3" fontId="17" fillId="0" borderId="66" xfId="36" applyNumberFormat="1" applyFont="1" applyBorder="1" applyAlignment="1">
      <alignment horizontal="right" vertical="top" wrapText="1"/>
    </xf>
    <xf numFmtId="0" fontId="28" fillId="0" borderId="66" xfId="36" applyFont="1" applyBorder="1" applyAlignment="1">
      <alignment horizontal="right" vertical="top" wrapText="1"/>
    </xf>
    <xf numFmtId="3" fontId="77" fillId="0" borderId="0" xfId="36" applyNumberFormat="1"/>
    <xf numFmtId="10" fontId="77" fillId="0" borderId="0" xfId="36" applyNumberFormat="1"/>
    <xf numFmtId="49" fontId="28" fillId="0" borderId="9" xfId="24" applyNumberFormat="1" applyFont="1" applyBorder="1" applyAlignment="1">
      <alignment horizontal="left" vertical="center" wrapText="1"/>
    </xf>
    <xf numFmtId="0" fontId="10" fillId="0" borderId="0" xfId="38"/>
    <xf numFmtId="0" fontId="10" fillId="0" borderId="0" xfId="39"/>
    <xf numFmtId="0" fontId="18" fillId="0" borderId="66" xfId="38" applyFont="1" applyBorder="1" applyAlignment="1">
      <alignment horizontal="center" vertical="top" wrapText="1"/>
    </xf>
    <xf numFmtId="0" fontId="17" fillId="0" borderId="66" xfId="38" applyFont="1" applyBorder="1" applyAlignment="1">
      <alignment horizontal="left" vertical="center" wrapText="1"/>
    </xf>
    <xf numFmtId="0" fontId="18" fillId="0" borderId="66" xfId="38" applyFont="1" applyBorder="1" applyAlignment="1">
      <alignment horizontal="center" vertical="center" wrapText="1"/>
    </xf>
    <xf numFmtId="0" fontId="102" fillId="0" borderId="66" xfId="38" applyFont="1" applyBorder="1" applyAlignment="1">
      <alignment horizontal="left" vertical="center" wrapText="1"/>
    </xf>
    <xf numFmtId="0" fontId="18" fillId="0" borderId="69" xfId="38" applyFont="1" applyBorder="1" applyAlignment="1">
      <alignment vertical="top" wrapText="1"/>
    </xf>
    <xf numFmtId="3" fontId="18" fillId="0" borderId="70" xfId="38" applyNumberFormat="1" applyFont="1" applyBorder="1" applyAlignment="1">
      <alignment vertical="top" wrapText="1"/>
    </xf>
    <xf numFmtId="3" fontId="18" fillId="0" borderId="22" xfId="38" applyNumberFormat="1" applyFont="1" applyBorder="1" applyAlignment="1">
      <alignment vertical="top" wrapText="1"/>
    </xf>
    <xf numFmtId="3" fontId="18" fillId="0" borderId="7" xfId="38" applyNumberFormat="1" applyFont="1" applyBorder="1" applyAlignment="1">
      <alignment vertical="top" wrapText="1"/>
    </xf>
    <xf numFmtId="3" fontId="18" fillId="0" borderId="6" xfId="38" applyNumberFormat="1" applyFont="1" applyBorder="1" applyAlignment="1">
      <alignment vertical="top" wrapText="1"/>
    </xf>
    <xf numFmtId="3" fontId="18" fillId="0" borderId="12" xfId="38" applyNumberFormat="1" applyFont="1" applyBorder="1" applyAlignment="1">
      <alignment vertical="top" wrapText="1"/>
    </xf>
    <xf numFmtId="0" fontId="18" fillId="0" borderId="71" xfId="38" applyFont="1" applyBorder="1" applyAlignment="1">
      <alignment vertical="top" wrapText="1"/>
    </xf>
    <xf numFmtId="3" fontId="18" fillId="0" borderId="15" xfId="38" applyNumberFormat="1" applyFont="1" applyBorder="1" applyAlignment="1">
      <alignment vertical="top" wrapText="1"/>
    </xf>
    <xf numFmtId="3" fontId="18" fillId="0" borderId="16" xfId="38" applyNumberFormat="1" applyFont="1" applyBorder="1" applyAlignment="1">
      <alignment vertical="top" wrapText="1"/>
    </xf>
    <xf numFmtId="3" fontId="18" fillId="0" borderId="14" xfId="38" applyNumberFormat="1" applyFont="1" applyBorder="1" applyAlignment="1">
      <alignment vertical="top" wrapText="1"/>
    </xf>
    <xf numFmtId="0" fontId="17" fillId="0" borderId="66" xfId="38" applyFont="1" applyBorder="1" applyAlignment="1">
      <alignment vertical="top" wrapText="1"/>
    </xf>
    <xf numFmtId="3" fontId="17" fillId="0" borderId="36" xfId="38" applyNumberFormat="1" applyFont="1" applyBorder="1" applyAlignment="1">
      <alignment vertical="top" wrapText="1"/>
    </xf>
    <xf numFmtId="3" fontId="17" fillId="0" borderId="66" xfId="38" applyNumberFormat="1" applyFont="1" applyBorder="1" applyAlignment="1">
      <alignment vertical="top" wrapText="1"/>
    </xf>
    <xf numFmtId="0" fontId="17" fillId="0" borderId="18" xfId="38" applyFont="1" applyBorder="1" applyAlignment="1">
      <alignment vertical="top" wrapText="1"/>
    </xf>
    <xf numFmtId="3" fontId="17" fillId="0" borderId="18" xfId="38" applyNumberFormat="1" applyFont="1" applyBorder="1" applyAlignment="1">
      <alignment vertical="top" wrapText="1"/>
    </xf>
    <xf numFmtId="0" fontId="17" fillId="0" borderId="25" xfId="38" applyFont="1" applyBorder="1" applyAlignment="1">
      <alignment vertical="top" wrapText="1"/>
    </xf>
    <xf numFmtId="3" fontId="18" fillId="0" borderId="25" xfId="38" applyNumberFormat="1" applyFont="1" applyBorder="1" applyAlignment="1">
      <alignment vertical="top" wrapText="1"/>
    </xf>
    <xf numFmtId="0" fontId="17" fillId="0" borderId="68" xfId="38" applyFont="1" applyBorder="1" applyAlignment="1">
      <alignment vertical="top" wrapText="1"/>
    </xf>
    <xf numFmtId="0" fontId="17" fillId="0" borderId="37" xfId="38" applyFont="1" applyBorder="1" applyAlignment="1">
      <alignment vertical="top" wrapText="1"/>
    </xf>
    <xf numFmtId="3" fontId="18" fillId="0" borderId="37" xfId="38" applyNumberFormat="1" applyFont="1" applyBorder="1" applyAlignment="1">
      <alignment vertical="top" wrapText="1"/>
    </xf>
    <xf numFmtId="0" fontId="17" fillId="0" borderId="0" xfId="38" applyFont="1" applyAlignment="1">
      <alignment vertical="top" wrapText="1"/>
    </xf>
    <xf numFmtId="0" fontId="10" fillId="0" borderId="25" xfId="39" applyBorder="1"/>
    <xf numFmtId="0" fontId="18" fillId="0" borderId="18" xfId="38" applyFont="1" applyBorder="1" applyAlignment="1">
      <alignment vertical="top" wrapText="1"/>
    </xf>
    <xf numFmtId="0" fontId="18" fillId="0" borderId="0" xfId="38" applyFont="1" applyAlignment="1">
      <alignment vertical="top" wrapText="1"/>
    </xf>
    <xf numFmtId="0" fontId="10" fillId="0" borderId="20" xfId="38" applyBorder="1"/>
    <xf numFmtId="0" fontId="17" fillId="0" borderId="66" xfId="40" applyFont="1" applyBorder="1" applyAlignment="1">
      <alignment vertical="top" wrapText="1"/>
    </xf>
    <xf numFmtId="3" fontId="17" fillId="0" borderId="72" xfId="38" applyNumberFormat="1" applyFont="1" applyBorder="1" applyAlignment="1">
      <alignment vertical="top" wrapText="1"/>
    </xf>
    <xf numFmtId="0" fontId="102" fillId="0" borderId="18" xfId="38" applyFont="1" applyBorder="1" applyAlignment="1">
      <alignment vertical="center" wrapText="1"/>
    </xf>
    <xf numFmtId="3" fontId="17" fillId="0" borderId="0" xfId="38" applyNumberFormat="1" applyFont="1" applyAlignment="1">
      <alignment vertical="top" wrapText="1"/>
    </xf>
    <xf numFmtId="0" fontId="18" fillId="0" borderId="25" xfId="38" applyFont="1" applyBorder="1" applyAlignment="1">
      <alignment vertical="top" wrapText="1"/>
    </xf>
    <xf numFmtId="3" fontId="17" fillId="0" borderId="66" xfId="38" applyNumberFormat="1" applyFont="1" applyBorder="1" applyAlignment="1">
      <alignment vertical="center" wrapText="1"/>
    </xf>
    <xf numFmtId="3" fontId="17" fillId="0" borderId="18" xfId="38" applyNumberFormat="1" applyFont="1" applyBorder="1" applyAlignment="1">
      <alignment vertical="center" wrapText="1"/>
    </xf>
    <xf numFmtId="3" fontId="18" fillId="0" borderId="0" xfId="38" applyNumberFormat="1" applyFont="1" applyAlignment="1">
      <alignment vertical="top" wrapText="1"/>
    </xf>
    <xf numFmtId="0" fontId="18" fillId="0" borderId="73" xfId="38" applyFont="1" applyBorder="1" applyAlignment="1">
      <alignment vertical="top" wrapText="1"/>
    </xf>
    <xf numFmtId="0" fontId="102" fillId="0" borderId="68" xfId="38" applyFont="1" applyBorder="1" applyAlignment="1">
      <alignment vertical="top" wrapText="1"/>
    </xf>
    <xf numFmtId="0" fontId="18" fillId="0" borderId="68" xfId="38" applyFont="1" applyBorder="1" applyAlignment="1">
      <alignment vertical="top" wrapText="1"/>
    </xf>
    <xf numFmtId="3" fontId="17" fillId="0" borderId="36" xfId="38" applyNumberFormat="1" applyFont="1" applyBorder="1" applyAlignment="1">
      <alignment horizontal="right" vertical="center" wrapText="1"/>
    </xf>
    <xf numFmtId="0" fontId="10" fillId="0" borderId="0" xfId="41"/>
    <xf numFmtId="0" fontId="10" fillId="0" borderId="0" xfId="39" applyFont="1" applyAlignment="1">
      <alignment wrapText="1"/>
    </xf>
    <xf numFmtId="0" fontId="103" fillId="0" borderId="0" xfId="40" applyAlignment="1">
      <alignment wrapText="1"/>
    </xf>
    <xf numFmtId="0" fontId="18" fillId="0" borderId="66" xfId="36" applyFont="1" applyBorder="1" applyAlignment="1">
      <alignment horizontal="center" vertical="top" wrapText="1"/>
    </xf>
    <xf numFmtId="0" fontId="17" fillId="0" borderId="66" xfId="36" applyFont="1" applyBorder="1" applyAlignment="1">
      <alignment horizontal="left" vertical="center" wrapText="1"/>
    </xf>
    <xf numFmtId="0" fontId="102" fillId="0" borderId="66" xfId="36" applyFont="1" applyBorder="1" applyAlignment="1">
      <alignment horizontal="left" vertical="center" wrapText="1"/>
    </xf>
    <xf numFmtId="0" fontId="18" fillId="0" borderId="69" xfId="36" applyFont="1" applyBorder="1" applyAlignment="1">
      <alignment vertical="top" wrapText="1"/>
    </xf>
    <xf numFmtId="3" fontId="18" fillId="0" borderId="41" xfId="36" applyNumberFormat="1" applyFont="1" applyBorder="1" applyAlignment="1">
      <alignment vertical="top" wrapText="1"/>
    </xf>
    <xf numFmtId="3" fontId="18" fillId="0" borderId="21" xfId="36" applyNumberFormat="1" applyFont="1" applyBorder="1" applyAlignment="1">
      <alignment vertical="top" wrapText="1"/>
    </xf>
    <xf numFmtId="3" fontId="18" fillId="0" borderId="70" xfId="36" applyNumberFormat="1" applyFont="1" applyBorder="1" applyAlignment="1">
      <alignment vertical="top" wrapText="1"/>
    </xf>
    <xf numFmtId="3" fontId="18" fillId="0" borderId="22" xfId="36" applyNumberFormat="1" applyFont="1" applyBorder="1" applyAlignment="1">
      <alignment vertical="top" wrapText="1"/>
    </xf>
    <xf numFmtId="0" fontId="17" fillId="0" borderId="66" xfId="36" applyFont="1" applyBorder="1" applyAlignment="1">
      <alignment vertical="top" wrapText="1"/>
    </xf>
    <xf numFmtId="3" fontId="17" fillId="0" borderId="66" xfId="36" applyNumberFormat="1" applyFont="1" applyBorder="1" applyAlignment="1">
      <alignment vertical="top" wrapText="1"/>
    </xf>
    <xf numFmtId="3" fontId="17" fillId="0" borderId="36" xfId="36" applyNumberFormat="1" applyFont="1" applyBorder="1" applyAlignment="1">
      <alignment vertical="top" wrapText="1"/>
    </xf>
    <xf numFmtId="0" fontId="17" fillId="0" borderId="74" xfId="36" applyFont="1" applyBorder="1" applyAlignment="1">
      <alignment vertical="top" wrapText="1"/>
    </xf>
    <xf numFmtId="0" fontId="18" fillId="0" borderId="37" xfId="36" applyFont="1" applyBorder="1" applyAlignment="1">
      <alignment vertical="top" wrapText="1"/>
    </xf>
    <xf numFmtId="0" fontId="16" fillId="0" borderId="66" xfId="36" applyFont="1" applyBorder="1" applyAlignment="1">
      <alignment vertical="top" wrapText="1"/>
    </xf>
    <xf numFmtId="3" fontId="16" fillId="0" borderId="66" xfId="36" applyNumberFormat="1" applyFont="1" applyBorder="1" applyAlignment="1">
      <alignment vertical="top" wrapText="1"/>
    </xf>
    <xf numFmtId="0" fontId="16" fillId="0" borderId="18" xfId="36" applyFont="1" applyBorder="1" applyAlignment="1">
      <alignment vertical="top" wrapText="1"/>
    </xf>
    <xf numFmtId="0" fontId="16" fillId="0" borderId="0" xfId="36" applyFont="1" applyAlignment="1">
      <alignment vertical="top" wrapText="1"/>
    </xf>
    <xf numFmtId="0" fontId="16" fillId="0" borderId="25" xfId="36" applyFont="1" applyBorder="1" applyAlignment="1">
      <alignment vertical="top" wrapText="1"/>
    </xf>
    <xf numFmtId="0" fontId="18" fillId="0" borderId="66" xfId="36" applyFont="1" applyBorder="1" applyAlignment="1">
      <alignment horizontal="center" vertical="center" wrapText="1"/>
    </xf>
    <xf numFmtId="0" fontId="17" fillId="0" borderId="18" xfId="36" applyFont="1" applyBorder="1" applyAlignment="1">
      <alignment vertical="top" wrapText="1"/>
    </xf>
    <xf numFmtId="0" fontId="18" fillId="0" borderId="18" xfId="36" applyFont="1" applyBorder="1" applyAlignment="1">
      <alignment vertical="top" wrapText="1"/>
    </xf>
    <xf numFmtId="0" fontId="17" fillId="0" borderId="0" xfId="36" applyFont="1" applyAlignment="1">
      <alignment vertical="top" wrapText="1"/>
    </xf>
    <xf numFmtId="0" fontId="18" fillId="0" borderId="0" xfId="36" applyFont="1" applyAlignment="1">
      <alignment vertical="top" wrapText="1"/>
    </xf>
    <xf numFmtId="0" fontId="77" fillId="0" borderId="20" xfId="36" applyBorder="1"/>
    <xf numFmtId="3" fontId="16" fillId="0" borderId="66" xfId="36" applyNumberFormat="1" applyFont="1" applyBorder="1" applyAlignment="1">
      <alignment vertical="center" wrapText="1"/>
    </xf>
    <xf numFmtId="0" fontId="17" fillId="0" borderId="68" xfId="36" applyFont="1" applyBorder="1" applyAlignment="1">
      <alignment vertical="top" wrapText="1"/>
    </xf>
    <xf numFmtId="3" fontId="16" fillId="0" borderId="36" xfId="36" applyNumberFormat="1" applyFont="1" applyBorder="1" applyAlignment="1">
      <alignment vertical="top" wrapText="1"/>
    </xf>
    <xf numFmtId="3" fontId="17" fillId="0" borderId="36" xfId="36" applyNumberFormat="1" applyFont="1" applyBorder="1" applyAlignment="1">
      <alignment horizontal="right" vertical="center" wrapText="1"/>
    </xf>
    <xf numFmtId="0" fontId="16" fillId="0" borderId="68" xfId="36" applyFont="1" applyBorder="1" applyAlignment="1">
      <alignment vertical="top" wrapText="1"/>
    </xf>
    <xf numFmtId="0" fontId="30" fillId="0" borderId="0" xfId="22" applyFont="1" applyAlignment="1">
      <alignment vertical="center" wrapText="1"/>
    </xf>
    <xf numFmtId="0" fontId="28" fillId="0" borderId="29" xfId="22" applyFont="1" applyBorder="1" applyAlignment="1">
      <alignment horizontal="center" vertical="top" wrapText="1"/>
    </xf>
    <xf numFmtId="0" fontId="53" fillId="0" borderId="20" xfId="0" applyFont="1" applyBorder="1" applyAlignment="1">
      <alignment horizontal="center" vertical="top" wrapText="1"/>
    </xf>
    <xf numFmtId="0" fontId="53" fillId="0" borderId="30" xfId="0" applyFont="1" applyBorder="1" applyAlignment="1">
      <alignment horizontal="center" vertical="top" wrapText="1"/>
    </xf>
    <xf numFmtId="0" fontId="30" fillId="0" borderId="0" xfId="22" applyFont="1" applyAlignment="1">
      <alignment horizontal="center" vertical="center" wrapText="1"/>
    </xf>
    <xf numFmtId="0" fontId="28" fillId="0" borderId="12" xfId="22" applyFont="1" applyBorder="1" applyAlignment="1">
      <alignment horizontal="center" vertical="top" wrapText="1"/>
    </xf>
    <xf numFmtId="0" fontId="28" fillId="0" borderId="28" xfId="22" applyFont="1" applyBorder="1" applyAlignment="1">
      <alignment horizontal="center" vertical="top" wrapText="1"/>
    </xf>
    <xf numFmtId="0" fontId="28" fillId="0" borderId="2" xfId="22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23" xfId="0" applyFont="1" applyBorder="1" applyAlignment="1">
      <alignment horizontal="center" vertical="top" wrapText="1"/>
    </xf>
    <xf numFmtId="0" fontId="53" fillId="0" borderId="2" xfId="0" applyFont="1" applyBorder="1"/>
    <xf numFmtId="0" fontId="53" fillId="0" borderId="31" xfId="0" applyFont="1" applyBorder="1"/>
    <xf numFmtId="0" fontId="17" fillId="2" borderId="11" xfId="9" applyFont="1" applyFill="1" applyBorder="1" applyAlignment="1">
      <alignment horizontal="center" vertical="center" wrapText="1"/>
    </xf>
    <xf numFmtId="0" fontId="10" fillId="0" borderId="11" xfId="9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2" fillId="0" borderId="0" xfId="9" applyFont="1" applyAlignment="1">
      <alignment horizontal="center" vertical="center" wrapText="1"/>
    </xf>
    <xf numFmtId="0" fontId="26" fillId="0" borderId="0" xfId="9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2" borderId="11" xfId="9" applyFill="1" applyBorder="1" applyAlignment="1">
      <alignment horizontal="center" vertical="center" wrapText="1"/>
    </xf>
    <xf numFmtId="0" fontId="18" fillId="0" borderId="0" xfId="9" applyFont="1" applyAlignment="1">
      <alignment horizontal="center" vertical="center"/>
    </xf>
    <xf numFmtId="0" fontId="10" fillId="0" borderId="0" xfId="9" applyAlignment="1">
      <alignment horizontal="center" vertical="center"/>
    </xf>
    <xf numFmtId="0" fontId="29" fillId="0" borderId="0" xfId="9" applyFont="1" applyAlignment="1">
      <alignment horizontal="center" vertical="center" wrapText="1"/>
    </xf>
    <xf numFmtId="0" fontId="28" fillId="0" borderId="25" xfId="9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8" fillId="0" borderId="25" xfId="9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29" fillId="0" borderId="0" xfId="9" applyFont="1" applyAlignment="1">
      <alignment horizontal="center"/>
    </xf>
    <xf numFmtId="0" fontId="26" fillId="0" borderId="0" xfId="9" applyFont="1" applyAlignment="1">
      <alignment horizontal="center"/>
    </xf>
    <xf numFmtId="0" fontId="29" fillId="0" borderId="0" xfId="9" applyFont="1" applyAlignment="1">
      <alignment vertical="center" wrapText="1"/>
    </xf>
    <xf numFmtId="0" fontId="8" fillId="0" borderId="0" xfId="5" applyFont="1" applyAlignment="1">
      <alignment horizontal="center" vertical="center"/>
    </xf>
    <xf numFmtId="165" fontId="47" fillId="0" borderId="0" xfId="5" applyNumberFormat="1" applyFont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3" fontId="9" fillId="0" borderId="0" xfId="5" applyNumberFormat="1" applyFont="1" applyAlignment="1">
      <alignment horizontal="right" vertical="center"/>
    </xf>
    <xf numFmtId="0" fontId="28" fillId="0" borderId="0" xfId="9" applyFont="1" applyAlignment="1">
      <alignment horizontal="center"/>
    </xf>
    <xf numFmtId="0" fontId="62" fillId="2" borderId="1" xfId="9" applyFont="1" applyFill="1" applyBorder="1" applyAlignment="1">
      <alignment horizontal="center" vertical="center" wrapText="1"/>
    </xf>
    <xf numFmtId="0" fontId="24" fillId="2" borderId="1" xfId="9" applyFont="1" applyFill="1" applyBorder="1" applyAlignment="1">
      <alignment horizontal="center" vertical="center" wrapText="1"/>
    </xf>
    <xf numFmtId="0" fontId="24" fillId="2" borderId="17" xfId="9" applyFont="1" applyFill="1" applyBorder="1" applyAlignment="1">
      <alignment horizontal="center" vertical="center" wrapText="1"/>
    </xf>
    <xf numFmtId="0" fontId="63" fillId="4" borderId="1" xfId="9" applyFont="1" applyFill="1" applyBorder="1" applyAlignment="1">
      <alignment horizontal="center" vertical="center" wrapText="1"/>
    </xf>
    <xf numFmtId="0" fontId="43" fillId="4" borderId="1" xfId="9" applyFont="1" applyFill="1" applyBorder="1" applyAlignment="1">
      <alignment horizontal="center" vertical="center" wrapText="1"/>
    </xf>
    <xf numFmtId="0" fontId="43" fillId="4" borderId="17" xfId="9" applyFont="1" applyFill="1" applyBorder="1" applyAlignment="1">
      <alignment horizontal="center" vertical="center" wrapText="1"/>
    </xf>
    <xf numFmtId="0" fontId="46" fillId="0" borderId="1" xfId="9" applyFont="1" applyBorder="1" applyAlignment="1">
      <alignment horizontal="center" vertical="center" wrapText="1"/>
    </xf>
    <xf numFmtId="0" fontId="42" fillId="0" borderId="1" xfId="9" applyFont="1" applyBorder="1" applyAlignment="1">
      <alignment horizontal="center" vertical="center" wrapText="1"/>
    </xf>
    <xf numFmtId="0" fontId="42" fillId="0" borderId="17" xfId="9" applyFont="1" applyBorder="1" applyAlignment="1">
      <alignment horizontal="center" vertical="center" wrapText="1"/>
    </xf>
    <xf numFmtId="0" fontId="2" fillId="0" borderId="0" xfId="27" applyFont="1" applyAlignment="1">
      <alignment wrapText="1"/>
    </xf>
    <xf numFmtId="0" fontId="3" fillId="0" borderId="0" xfId="27" applyFont="1" applyAlignment="1">
      <alignment wrapText="1"/>
    </xf>
    <xf numFmtId="0" fontId="18" fillId="0" borderId="0" xfId="9" applyFont="1" applyAlignment="1">
      <alignment horizontal="center" wrapText="1"/>
    </xf>
    <xf numFmtId="0" fontId="18" fillId="0" borderId="0" xfId="9" applyFont="1" applyAlignment="1">
      <alignment horizontal="center"/>
    </xf>
    <xf numFmtId="0" fontId="16" fillId="2" borderId="7" xfId="9" applyFont="1" applyFill="1" applyBorder="1" applyAlignment="1">
      <alignment horizontal="center" vertical="center" wrapText="1"/>
    </xf>
    <xf numFmtId="0" fontId="23" fillId="2" borderId="7" xfId="9" applyFont="1" applyFill="1" applyBorder="1" applyAlignment="1">
      <alignment horizontal="center" vertical="center" wrapText="1"/>
    </xf>
    <xf numFmtId="0" fontId="23" fillId="2" borderId="6" xfId="9" applyFont="1" applyFill="1" applyBorder="1" applyAlignment="1">
      <alignment horizontal="center" vertical="center" wrapText="1"/>
    </xf>
    <xf numFmtId="0" fontId="17" fillId="2" borderId="13" xfId="8" applyFont="1" applyFill="1" applyBorder="1" applyAlignment="1">
      <alignment horizontal="center" vertical="center" wrapText="1"/>
    </xf>
    <xf numFmtId="0" fontId="10" fillId="0" borderId="6" xfId="8" applyBorder="1" applyAlignment="1">
      <alignment horizontal="center" vertical="center" wrapText="1"/>
    </xf>
    <xf numFmtId="0" fontId="10" fillId="0" borderId="0" xfId="8" applyAlignment="1">
      <alignment horizontal="center" vertical="center" wrapText="1"/>
    </xf>
    <xf numFmtId="0" fontId="28" fillId="0" borderId="25" xfId="8" applyFont="1" applyBorder="1" applyAlignment="1">
      <alignment horizontal="right"/>
    </xf>
    <xf numFmtId="0" fontId="15" fillId="0" borderId="25" xfId="8" applyFont="1" applyBorder="1" applyAlignment="1">
      <alignment horizontal="right"/>
    </xf>
    <xf numFmtId="0" fontId="10" fillId="0" borderId="25" xfId="8" applyBorder="1" applyAlignment="1">
      <alignment horizontal="right"/>
    </xf>
    <xf numFmtId="0" fontId="16" fillId="2" borderId="10" xfId="8" applyFont="1" applyFill="1" applyBorder="1" applyAlignment="1">
      <alignment horizontal="center" vertical="center" wrapText="1"/>
    </xf>
    <xf numFmtId="0" fontId="15" fillId="0" borderId="12" xfId="8" applyFont="1" applyBorder="1" applyAlignment="1">
      <alignment horizontal="center" vertical="center" wrapText="1"/>
    </xf>
    <xf numFmtId="0" fontId="16" fillId="2" borderId="11" xfId="8" applyFont="1" applyFill="1" applyBorder="1" applyAlignment="1">
      <alignment horizontal="center" vertical="top" wrapText="1"/>
    </xf>
    <xf numFmtId="0" fontId="16" fillId="2" borderId="7" xfId="8" applyFont="1" applyFill="1" applyBorder="1" applyAlignment="1">
      <alignment horizontal="center" vertical="top" wrapText="1"/>
    </xf>
    <xf numFmtId="0" fontId="16" fillId="2" borderId="11" xfId="8" applyFont="1" applyFill="1" applyBorder="1" applyAlignment="1">
      <alignment horizontal="center" vertical="center" wrapText="1"/>
    </xf>
    <xf numFmtId="0" fontId="15" fillId="0" borderId="7" xfId="8" applyFont="1" applyBorder="1" applyAlignment="1">
      <alignment horizontal="center" vertical="center" wrapText="1"/>
    </xf>
    <xf numFmtId="167" fontId="28" fillId="0" borderId="0" xfId="17" applyNumberFormat="1" applyFont="1" applyAlignment="1">
      <alignment horizontal="center" vertical="center" wrapText="1"/>
    </xf>
    <xf numFmtId="0" fontId="10" fillId="0" borderId="0" xfId="22" applyFont="1" applyAlignment="1">
      <alignment horizontal="center" vertical="center" wrapText="1"/>
    </xf>
    <xf numFmtId="167" fontId="16" fillId="0" borderId="10" xfId="17" applyNumberFormat="1" applyFont="1" applyBorder="1" applyAlignment="1">
      <alignment horizontal="center" vertical="center" wrapText="1"/>
    </xf>
    <xf numFmtId="167" fontId="16" fillId="0" borderId="11" xfId="17" applyNumberFormat="1" applyFont="1" applyBorder="1" applyAlignment="1">
      <alignment horizontal="center" vertical="center" wrapText="1"/>
    </xf>
    <xf numFmtId="167" fontId="16" fillId="0" borderId="10" xfId="18" applyNumberFormat="1" applyFont="1" applyBorder="1" applyAlignment="1">
      <alignment horizontal="center" vertical="center" wrapText="1"/>
    </xf>
    <xf numFmtId="167" fontId="16" fillId="0" borderId="11" xfId="18" applyNumberFormat="1" applyFont="1" applyBorder="1" applyAlignment="1">
      <alignment horizontal="center" vertical="center" wrapText="1"/>
    </xf>
    <xf numFmtId="167" fontId="16" fillId="0" borderId="32" xfId="18" applyNumberFormat="1" applyFont="1" applyBorder="1" applyAlignment="1">
      <alignment horizontal="center" vertical="center" wrapText="1"/>
    </xf>
    <xf numFmtId="167" fontId="36" fillId="0" borderId="0" xfId="19" applyNumberFormat="1" applyFont="1" applyAlignment="1">
      <alignment horizontal="center" vertical="center" wrapText="1"/>
    </xf>
    <xf numFmtId="0" fontId="18" fillId="0" borderId="0" xfId="23" applyFont="1" applyAlignment="1">
      <alignment horizontal="center"/>
    </xf>
    <xf numFmtId="0" fontId="27" fillId="0" borderId="0" xfId="2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top" wrapText="1"/>
    </xf>
    <xf numFmtId="0" fontId="0" fillId="0" borderId="7" xfId="0" applyBorder="1"/>
    <xf numFmtId="0" fontId="11" fillId="0" borderId="25" xfId="38" applyFont="1" applyBorder="1" applyAlignment="1">
      <alignment horizontal="center"/>
    </xf>
    <xf numFmtId="0" fontId="18" fillId="0" borderId="66" xfId="38" applyFont="1" applyBorder="1" applyAlignment="1">
      <alignment horizontal="center" vertical="top" wrapText="1"/>
    </xf>
    <xf numFmtId="0" fontId="18" fillId="0" borderId="66" xfId="38" applyFont="1" applyBorder="1" applyAlignment="1">
      <alignment horizontal="center" vertical="center" wrapText="1"/>
    </xf>
    <xf numFmtId="0" fontId="18" fillId="0" borderId="67" xfId="38" applyFont="1" applyBorder="1" applyAlignment="1">
      <alignment horizontal="center" vertical="center" wrapText="1"/>
    </xf>
    <xf numFmtId="0" fontId="18" fillId="0" borderId="68" xfId="38" applyFont="1" applyBorder="1" applyAlignment="1">
      <alignment horizontal="center" vertical="center" wrapText="1"/>
    </xf>
    <xf numFmtId="0" fontId="102" fillId="0" borderId="67" xfId="38" applyFont="1" applyBorder="1" applyAlignment="1">
      <alignment horizontal="left" vertical="center" wrapText="1"/>
    </xf>
    <xf numFmtId="0" fontId="102" fillId="0" borderId="68" xfId="38" applyFont="1" applyBorder="1" applyAlignment="1">
      <alignment horizontal="left" vertical="center" wrapText="1"/>
    </xf>
    <xf numFmtId="0" fontId="102" fillId="0" borderId="66" xfId="38" applyFont="1" applyBorder="1" applyAlignment="1">
      <alignment horizontal="left" vertical="center" wrapText="1"/>
    </xf>
    <xf numFmtId="0" fontId="18" fillId="0" borderId="74" xfId="38" applyFont="1" applyBorder="1" applyAlignment="1">
      <alignment horizontal="center" vertical="center" wrapText="1"/>
    </xf>
    <xf numFmtId="0" fontId="18" fillId="0" borderId="36" xfId="38" applyFont="1" applyBorder="1" applyAlignment="1">
      <alignment horizontal="center" vertical="center" wrapText="1"/>
    </xf>
    <xf numFmtId="0" fontId="19" fillId="0" borderId="67" xfId="38" applyFont="1" applyBorder="1" applyAlignment="1">
      <alignment horizontal="center" vertical="center" wrapText="1"/>
    </xf>
    <xf numFmtId="0" fontId="19" fillId="0" borderId="68" xfId="38" applyFont="1" applyBorder="1" applyAlignment="1">
      <alignment horizontal="center" vertical="center" wrapText="1"/>
    </xf>
    <xf numFmtId="0" fontId="11" fillId="0" borderId="0" xfId="36" applyFont="1" applyAlignment="1">
      <alignment horizontal="center" vertical="center"/>
    </xf>
    <xf numFmtId="0" fontId="18" fillId="0" borderId="75" xfId="36" applyFont="1" applyBorder="1" applyAlignment="1">
      <alignment horizontal="center" vertical="center" wrapText="1"/>
    </xf>
    <xf numFmtId="0" fontId="18" fillId="0" borderId="18" xfId="36" applyFont="1" applyBorder="1" applyAlignment="1">
      <alignment horizontal="center" vertical="center" wrapText="1"/>
    </xf>
    <xf numFmtId="0" fontId="18" fillId="0" borderId="76" xfId="36" applyFont="1" applyBorder="1" applyAlignment="1">
      <alignment horizontal="center" vertical="center" wrapText="1"/>
    </xf>
    <xf numFmtId="0" fontId="18" fillId="0" borderId="30" xfId="36" applyFont="1" applyBorder="1" applyAlignment="1">
      <alignment horizontal="center" vertical="center" wrapText="1"/>
    </xf>
    <xf numFmtId="0" fontId="18" fillId="0" borderId="25" xfId="36" applyFont="1" applyBorder="1" applyAlignment="1">
      <alignment horizontal="center" vertical="center" wrapText="1"/>
    </xf>
    <xf numFmtId="0" fontId="18" fillId="0" borderId="72" xfId="36" applyFont="1" applyBorder="1" applyAlignment="1">
      <alignment horizontal="center" vertical="center" wrapText="1"/>
    </xf>
    <xf numFmtId="0" fontId="18" fillId="0" borderId="67" xfId="36" applyFont="1" applyBorder="1" applyAlignment="1">
      <alignment horizontal="center" vertical="center" wrapText="1"/>
    </xf>
    <xf numFmtId="0" fontId="18" fillId="0" borderId="71" xfId="36" applyFont="1" applyBorder="1" applyAlignment="1">
      <alignment horizontal="center" vertical="center" wrapText="1"/>
    </xf>
    <xf numFmtId="0" fontId="18" fillId="0" borderId="68" xfId="36" applyFont="1" applyBorder="1" applyAlignment="1">
      <alignment horizontal="center" vertical="center" wrapText="1"/>
    </xf>
    <xf numFmtId="0" fontId="102" fillId="0" borderId="67" xfId="36" applyFont="1" applyBorder="1" applyAlignment="1">
      <alignment horizontal="left" vertical="center" wrapText="1"/>
    </xf>
    <xf numFmtId="0" fontId="102" fillId="0" borderId="68" xfId="36" applyFont="1" applyBorder="1" applyAlignment="1">
      <alignment horizontal="left" vertical="center" wrapText="1"/>
    </xf>
    <xf numFmtId="0" fontId="18" fillId="0" borderId="19" xfId="36" applyFont="1" applyBorder="1" applyAlignment="1">
      <alignment horizontal="center" vertical="center" wrapText="1"/>
    </xf>
    <xf numFmtId="0" fontId="102" fillId="0" borderId="66" xfId="36" applyFont="1" applyBorder="1" applyAlignment="1">
      <alignment horizontal="left" vertical="center" wrapText="1"/>
    </xf>
    <xf numFmtId="0" fontId="19" fillId="0" borderId="67" xfId="36" applyFont="1" applyBorder="1" applyAlignment="1">
      <alignment horizontal="center" vertical="center" wrapText="1"/>
    </xf>
    <xf numFmtId="0" fontId="19" fillId="0" borderId="68" xfId="36" applyFont="1" applyBorder="1" applyAlignment="1">
      <alignment horizontal="center" vertical="center" wrapText="1"/>
    </xf>
    <xf numFmtId="167" fontId="34" fillId="0" borderId="10" xfId="20" applyNumberFormat="1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167" fontId="40" fillId="0" borderId="0" xfId="20" applyNumberFormat="1" applyFont="1" applyAlignment="1">
      <alignment horizontal="left" vertical="center" wrapText="1"/>
    </xf>
    <xf numFmtId="167" fontId="27" fillId="0" borderId="0" xfId="20" applyNumberFormat="1" applyAlignment="1">
      <alignment horizontal="left" vertical="center" wrapText="1"/>
    </xf>
    <xf numFmtId="0" fontId="18" fillId="0" borderId="0" xfId="2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0" borderId="7" xfId="5" applyFont="1" applyBorder="1" applyAlignment="1">
      <alignment horizontal="left" vertical="center"/>
    </xf>
    <xf numFmtId="0" fontId="35" fillId="0" borderId="7" xfId="5" applyFont="1" applyBorder="1" applyAlignment="1">
      <alignment horizontal="left" vertical="center"/>
    </xf>
    <xf numFmtId="0" fontId="28" fillId="0" borderId="7" xfId="3" applyFont="1" applyBorder="1" applyAlignment="1">
      <alignment horizontal="left" vertical="center"/>
    </xf>
    <xf numFmtId="0" fontId="12" fillId="0" borderId="7" xfId="5" applyFont="1" applyBorder="1" applyAlignment="1">
      <alignment horizontal="left" vertical="center"/>
    </xf>
    <xf numFmtId="0" fontId="47" fillId="0" borderId="7" xfId="5" applyFont="1" applyBorder="1" applyAlignment="1">
      <alignment horizontal="left" vertical="center" wrapText="1"/>
    </xf>
    <xf numFmtId="0" fontId="12" fillId="0" borderId="7" xfId="5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5" fillId="0" borderId="0" xfId="5" applyFont="1" applyAlignment="1">
      <alignment horizontal="right"/>
    </xf>
    <xf numFmtId="0" fontId="10" fillId="0" borderId="0" xfId="5" applyFont="1" applyAlignment="1">
      <alignment horizontal="right"/>
    </xf>
    <xf numFmtId="0" fontId="12" fillId="2" borderId="7" xfId="5" applyFont="1" applyFill="1" applyBorder="1" applyAlignment="1">
      <alignment horizontal="center" vertical="center"/>
    </xf>
    <xf numFmtId="0" fontId="61" fillId="2" borderId="7" xfId="5" applyFont="1" applyFill="1" applyBorder="1" applyAlignment="1">
      <alignment horizontal="center" vertical="center"/>
    </xf>
    <xf numFmtId="0" fontId="11" fillId="2" borderId="7" xfId="5" applyFont="1" applyFill="1" applyBorder="1" applyAlignment="1">
      <alignment horizontal="center" vertical="center"/>
    </xf>
    <xf numFmtId="0" fontId="12" fillId="0" borderId="7" xfId="5" applyFont="1" applyBorder="1" applyAlignment="1">
      <alignment vertical="center" wrapText="1"/>
    </xf>
    <xf numFmtId="0" fontId="47" fillId="3" borderId="7" xfId="5" applyFont="1" applyFill="1" applyBorder="1" applyAlignment="1">
      <alignment horizontal="left" vertical="center" wrapText="1"/>
    </xf>
    <xf numFmtId="0" fontId="62" fillId="4" borderId="7" xfId="9" applyFont="1" applyFill="1" applyBorder="1" applyAlignment="1">
      <alignment horizontal="center" vertical="center" wrapText="1"/>
    </xf>
    <xf numFmtId="0" fontId="28" fillId="0" borderId="7" xfId="9" applyFont="1" applyBorder="1" applyAlignment="1">
      <alignment horizontal="center" vertical="center" wrapText="1"/>
    </xf>
    <xf numFmtId="0" fontId="60" fillId="0" borderId="0" xfId="27" applyFont="1" applyAlignment="1">
      <alignment horizontal="center"/>
    </xf>
    <xf numFmtId="0" fontId="28" fillId="0" borderId="0" xfId="0" applyFont="1" applyAlignment="1">
      <alignment horizontal="center"/>
    </xf>
    <xf numFmtId="3" fontId="17" fillId="0" borderId="66" xfId="36" applyNumberFormat="1" applyFont="1" applyBorder="1" applyAlignment="1">
      <alignment horizontal="center" vertical="top" wrapText="1"/>
    </xf>
    <xf numFmtId="0" fontId="77" fillId="0" borderId="66" xfId="36" applyBorder="1" applyAlignment="1">
      <alignment horizontal="center" vertical="top" wrapText="1"/>
    </xf>
    <xf numFmtId="3" fontId="18" fillId="0" borderId="7" xfId="36" applyNumberFormat="1" applyFont="1" applyBorder="1" applyAlignment="1">
      <alignment horizontal="justify" vertical="top" wrapText="1"/>
    </xf>
    <xf numFmtId="3" fontId="18" fillId="0" borderId="38" xfId="36" applyNumberFormat="1" applyFont="1" applyBorder="1" applyAlignment="1">
      <alignment horizontal="center" vertical="top" wrapText="1"/>
    </xf>
    <xf numFmtId="0" fontId="77" fillId="0" borderId="37" xfId="36" applyBorder="1" applyAlignment="1">
      <alignment horizontal="center" vertical="top" wrapText="1"/>
    </xf>
    <xf numFmtId="0" fontId="11" fillId="0" borderId="64" xfId="36" applyFont="1" applyBorder="1" applyAlignment="1"/>
    <xf numFmtId="0" fontId="11" fillId="0" borderId="18" xfId="36" applyFont="1" applyBorder="1" applyAlignment="1"/>
    <xf numFmtId="3" fontId="18" fillId="0" borderId="33" xfId="36" applyNumberFormat="1" applyFont="1" applyBorder="1" applyAlignment="1">
      <alignment horizontal="center" vertical="top" wrapText="1"/>
    </xf>
    <xf numFmtId="3" fontId="18" fillId="0" borderId="59" xfId="36" applyNumberFormat="1" applyFont="1" applyBorder="1" applyAlignment="1">
      <alignment horizontal="center" vertical="top" wrapText="1"/>
    </xf>
    <xf numFmtId="3" fontId="18" fillId="0" borderId="11" xfId="36" applyNumberFormat="1" applyFont="1" applyBorder="1" applyAlignment="1">
      <alignment horizontal="justify" vertical="top" wrapText="1"/>
    </xf>
    <xf numFmtId="3" fontId="18" fillId="0" borderId="8" xfId="36" applyNumberFormat="1" applyFont="1" applyBorder="1" applyAlignment="1">
      <alignment horizontal="left" vertical="top" wrapText="1"/>
    </xf>
    <xf numFmtId="3" fontId="18" fillId="0" borderId="41" xfId="36" applyNumberFormat="1" applyFont="1" applyBorder="1" applyAlignment="1">
      <alignment horizontal="left" vertical="top" wrapText="1"/>
    </xf>
    <xf numFmtId="3" fontId="17" fillId="0" borderId="38" xfId="36" applyNumberFormat="1" applyFont="1" applyBorder="1" applyAlignment="1">
      <alignment horizontal="center" vertical="top" wrapText="1"/>
    </xf>
    <xf numFmtId="3" fontId="17" fillId="0" borderId="65" xfId="36" applyNumberFormat="1" applyFont="1" applyBorder="1" applyAlignment="1">
      <alignment horizontal="center" vertical="top" wrapText="1"/>
    </xf>
    <xf numFmtId="3" fontId="101" fillId="0" borderId="0" xfId="36" applyNumberFormat="1" applyFont="1" applyAlignment="1">
      <alignment horizontal="center"/>
    </xf>
    <xf numFmtId="3" fontId="18" fillId="0" borderId="0" xfId="36" applyNumberFormat="1" applyFont="1" applyAlignment="1">
      <alignment horizontal="center"/>
    </xf>
    <xf numFmtId="3" fontId="18" fillId="0" borderId="11" xfId="36" applyNumberFormat="1" applyFont="1" applyFill="1" applyBorder="1" applyAlignment="1">
      <alignment horizontal="center" vertical="top" wrapText="1"/>
    </xf>
    <xf numFmtId="3" fontId="18" fillId="0" borderId="16" xfId="36" applyNumberFormat="1" applyFont="1" applyFill="1" applyBorder="1" applyAlignment="1">
      <alignment horizontal="center" vertical="top" wrapText="1"/>
    </xf>
    <xf numFmtId="0" fontId="78" fillId="0" borderId="8" xfId="36" applyFont="1" applyBorder="1" applyAlignment="1">
      <alignment horizontal="center"/>
    </xf>
    <xf numFmtId="0" fontId="78" fillId="0" borderId="40" xfId="36" applyFont="1" applyBorder="1" applyAlignment="1">
      <alignment horizontal="center"/>
    </xf>
    <xf numFmtId="0" fontId="78" fillId="0" borderId="41" xfId="36" applyFont="1" applyBorder="1" applyAlignment="1">
      <alignment horizontal="center"/>
    </xf>
    <xf numFmtId="0" fontId="10" fillId="0" borderId="7" xfId="36" applyFont="1" applyBorder="1" applyAlignment="1">
      <alignment horizontal="left"/>
    </xf>
    <xf numFmtId="0" fontId="77" fillId="0" borderId="7" xfId="36" applyBorder="1" applyAlignment="1">
      <alignment horizontal="left"/>
    </xf>
    <xf numFmtId="170" fontId="80" fillId="10" borderId="43" xfId="2" applyNumberFormat="1" applyFont="1" applyFill="1" applyBorder="1" applyAlignment="1">
      <alignment horizontal="right" vertical="center"/>
    </xf>
    <xf numFmtId="170" fontId="80" fillId="10" borderId="46" xfId="2" applyNumberFormat="1" applyFont="1" applyFill="1" applyBorder="1" applyAlignment="1">
      <alignment horizontal="right" vertical="center"/>
    </xf>
    <xf numFmtId="170" fontId="80" fillId="10" borderId="47" xfId="2" applyNumberFormat="1" applyFont="1" applyFill="1" applyBorder="1" applyAlignment="1">
      <alignment horizontal="right" vertical="center"/>
    </xf>
    <xf numFmtId="0" fontId="80" fillId="9" borderId="48" xfId="2" applyFont="1" applyFill="1" applyBorder="1" applyAlignment="1">
      <alignment horizontal="center" vertical="center"/>
    </xf>
    <xf numFmtId="0" fontId="80" fillId="9" borderId="50" xfId="2" applyFont="1" applyFill="1" applyBorder="1" applyAlignment="1">
      <alignment horizontal="center" vertical="center"/>
    </xf>
    <xf numFmtId="0" fontId="80" fillId="0" borderId="48" xfId="2" applyFont="1" applyBorder="1" applyAlignment="1">
      <alignment horizontal="center" vertical="center" wrapText="1"/>
    </xf>
    <xf numFmtId="0" fontId="80" fillId="0" borderId="50" xfId="2" applyFont="1" applyBorder="1" applyAlignment="1">
      <alignment horizontal="center" vertical="center" wrapText="1"/>
    </xf>
    <xf numFmtId="0" fontId="80" fillId="9" borderId="51" xfId="2" applyFont="1" applyFill="1" applyBorder="1" applyAlignment="1">
      <alignment horizontal="center" vertical="center"/>
    </xf>
    <xf numFmtId="0" fontId="80" fillId="0" borderId="48" xfId="2" applyFont="1" applyBorder="1" applyAlignment="1">
      <alignment horizontal="left" vertical="center" wrapText="1"/>
    </xf>
    <xf numFmtId="0" fontId="80" fillId="0" borderId="51" xfId="2" applyFont="1" applyBorder="1" applyAlignment="1">
      <alignment horizontal="left" vertical="center" wrapText="1"/>
    </xf>
    <xf numFmtId="0" fontId="80" fillId="0" borderId="50" xfId="2" applyFont="1" applyBorder="1" applyAlignment="1">
      <alignment horizontal="left" vertical="center" wrapText="1"/>
    </xf>
    <xf numFmtId="170" fontId="80" fillId="10" borderId="53" xfId="2" applyNumberFormat="1" applyFont="1" applyFill="1" applyBorder="1" applyAlignment="1">
      <alignment horizontal="right" vertical="center"/>
    </xf>
    <xf numFmtId="170" fontId="80" fillId="10" borderId="56" xfId="2" applyNumberFormat="1" applyFont="1" applyFill="1" applyBorder="1" applyAlignment="1">
      <alignment horizontal="right" vertical="center"/>
    </xf>
    <xf numFmtId="0" fontId="80" fillId="0" borderId="54" xfId="2" applyFont="1" applyBorder="1" applyAlignment="1">
      <alignment horizontal="left" vertical="center" wrapText="1"/>
    </xf>
    <xf numFmtId="0" fontId="80" fillId="0" borderId="55" xfId="2" applyFont="1" applyBorder="1" applyAlignment="1">
      <alignment horizontal="left" vertical="center" wrapText="1"/>
    </xf>
    <xf numFmtId="171" fontId="80" fillId="9" borderId="48" xfId="2" applyNumberFormat="1" applyFont="1" applyFill="1" applyBorder="1" applyAlignment="1">
      <alignment horizontal="right" vertical="center"/>
    </xf>
    <xf numFmtId="0" fontId="84" fillId="11" borderId="61" xfId="37" applyFont="1" applyFill="1" applyBorder="1" applyAlignment="1">
      <alignment horizontal="center" wrapText="1"/>
    </xf>
    <xf numFmtId="0" fontId="84" fillId="11" borderId="60" xfId="37" applyFont="1" applyFill="1" applyBorder="1" applyAlignment="1">
      <alignment horizontal="center" wrapText="1"/>
    </xf>
    <xf numFmtId="0" fontId="84" fillId="11" borderId="59" xfId="37" applyFont="1" applyFill="1" applyBorder="1" applyAlignment="1">
      <alignment horizontal="center" wrapText="1"/>
    </xf>
    <xf numFmtId="0" fontId="86" fillId="12" borderId="63" xfId="37" applyFont="1" applyFill="1" applyBorder="1" applyAlignment="1">
      <alignment horizontal="right" vertical="center" wrapText="1"/>
    </xf>
    <xf numFmtId="0" fontId="86" fillId="12" borderId="40" xfId="37" applyFont="1" applyFill="1" applyBorder="1" applyAlignment="1">
      <alignment horizontal="right" vertical="center" wrapText="1"/>
    </xf>
    <xf numFmtId="0" fontId="86" fillId="12" borderId="41" xfId="37" applyFont="1" applyFill="1" applyBorder="1" applyAlignment="1">
      <alignment horizontal="right" vertical="center" wrapText="1"/>
    </xf>
    <xf numFmtId="0" fontId="91" fillId="0" borderId="62" xfId="37" applyFont="1" applyBorder="1" applyAlignment="1">
      <alignment horizontal="center" vertical="center" wrapText="1"/>
    </xf>
    <xf numFmtId="0" fontId="91" fillId="0" borderId="2" xfId="37" applyFont="1" applyBorder="1" applyAlignment="1">
      <alignment horizontal="center" vertical="center" wrapText="1"/>
    </xf>
    <xf numFmtId="0" fontId="88" fillId="12" borderId="12" xfId="37" applyFont="1" applyFill="1" applyBorder="1" applyAlignment="1">
      <alignment horizontal="right"/>
    </xf>
    <xf numFmtId="0" fontId="88" fillId="12" borderId="7" xfId="37" applyFont="1" applyFill="1" applyBorder="1" applyAlignment="1">
      <alignment horizontal="right"/>
    </xf>
    <xf numFmtId="0" fontId="104" fillId="0" borderId="7" xfId="5" applyFont="1" applyBorder="1" applyAlignment="1">
      <alignment horizontal="left" vertical="center" wrapText="1"/>
    </xf>
  </cellXfs>
  <cellStyles count="42">
    <cellStyle name="Normál" xfId="0" builtinId="0"/>
    <cellStyle name="Normál 10" xfId="1" xr:uid="{00000000-0005-0000-0000-000001000000}"/>
    <cellStyle name="Normál 10 2" xfId="28" xr:uid="{00000000-0005-0000-0000-000002000000}"/>
    <cellStyle name="Normál 11" xfId="26" xr:uid="{00000000-0005-0000-0000-000003000000}"/>
    <cellStyle name="Normál 11 2" xfId="33" xr:uid="{00000000-0005-0000-0000-000004000000}"/>
    <cellStyle name="Normál 12" xfId="36" xr:uid="{754C2B66-0B58-452F-ABC3-1F504B42589E}"/>
    <cellStyle name="Normál 13" xfId="37" xr:uid="{0009772A-E198-4EB5-BF2B-F105D6DF1C63}"/>
    <cellStyle name="Normál 14" xfId="40" xr:uid="{D3EC6D4F-F91A-4890-96C4-FFF0DAEA083D}"/>
    <cellStyle name="Normál 15" xfId="2" xr:uid="{00000000-0005-0000-0000-000005000000}"/>
    <cellStyle name="Normál 16" xfId="3" xr:uid="{00000000-0005-0000-0000-000006000000}"/>
    <cellStyle name="Normál 2" xfId="4" xr:uid="{00000000-0005-0000-0000-000007000000}"/>
    <cellStyle name="Normál 2 2" xfId="5" xr:uid="{00000000-0005-0000-0000-000008000000}"/>
    <cellStyle name="Normál 2 2 2" xfId="6" xr:uid="{00000000-0005-0000-0000-000009000000}"/>
    <cellStyle name="Normál 2 3" xfId="7" xr:uid="{00000000-0005-0000-0000-00000A000000}"/>
    <cellStyle name="Normál 2_2013. mellékletek-1" xfId="8" xr:uid="{00000000-0005-0000-0000-00000B000000}"/>
    <cellStyle name="Normál 3" xfId="9" xr:uid="{00000000-0005-0000-0000-00000C000000}"/>
    <cellStyle name="Normál 4" xfId="10" xr:uid="{00000000-0005-0000-0000-00000D000000}"/>
    <cellStyle name="Normál 5" xfId="11" xr:uid="{00000000-0005-0000-0000-00000E000000}"/>
    <cellStyle name="Normál 5 2" xfId="27" xr:uid="{00000000-0005-0000-0000-00000F000000}"/>
    <cellStyle name="Normál 5 2 2" xfId="34" xr:uid="{00000000-0005-0000-0000-000010000000}"/>
    <cellStyle name="Normál 5 2 3" xfId="35" xr:uid="{4CBA7E16-1EE1-4069-AB33-F9C2EF46E216}"/>
    <cellStyle name="Normál 5 3" xfId="29" xr:uid="{00000000-0005-0000-0000-000011000000}"/>
    <cellStyle name="Normál 6" xfId="12" xr:uid="{00000000-0005-0000-0000-000012000000}"/>
    <cellStyle name="Normál 6 2" xfId="13" xr:uid="{00000000-0005-0000-0000-000013000000}"/>
    <cellStyle name="Normál 7" xfId="14" xr:uid="{00000000-0005-0000-0000-000014000000}"/>
    <cellStyle name="Normál 7 2" xfId="30" xr:uid="{00000000-0005-0000-0000-000015000000}"/>
    <cellStyle name="Normál 8" xfId="15" xr:uid="{00000000-0005-0000-0000-000016000000}"/>
    <cellStyle name="Normál 8 2" xfId="31" xr:uid="{00000000-0005-0000-0000-000017000000}"/>
    <cellStyle name="Normál 9" xfId="16" xr:uid="{00000000-0005-0000-0000-000018000000}"/>
    <cellStyle name="Normál 9 2" xfId="32" xr:uid="{00000000-0005-0000-0000-000019000000}"/>
    <cellStyle name="Normál_1.a melléklet 7-2005 (II.18) rendelet" xfId="17" xr:uid="{00000000-0005-0000-0000-00001A000000}"/>
    <cellStyle name="Normál_1.b melléklet 7-2005 (II.18) rendelet" xfId="18" xr:uid="{00000000-0005-0000-0000-00001B000000}"/>
    <cellStyle name="Normál_11. sz. melléklet Hitelek 7-2005 (II.18) rendelet" xfId="19" xr:uid="{00000000-0005-0000-0000-00001C000000}"/>
    <cellStyle name="Normál_12. sz. melléklet Többéves kihatás 7-2005 (II.18) rendelet" xfId="20" xr:uid="{00000000-0005-0000-0000-00001D000000}"/>
    <cellStyle name="Normál_13. sz. melléklet Adott támogatás 7-2005 (II.18.) rendelet" xfId="21" xr:uid="{00000000-0005-0000-0000-00001E000000}"/>
    <cellStyle name="Normál_2013. mellékletek-1" xfId="22" xr:uid="{00000000-0005-0000-0000-00001F000000}"/>
    <cellStyle name="Normál_2013. mellékletek-1 2" xfId="23" xr:uid="{00000000-0005-0000-0000-000020000000}"/>
    <cellStyle name="Normál_2014_ ktv  terv beruházás 2013 01 24 2" xfId="24" xr:uid="{00000000-0005-0000-0000-000021000000}"/>
    <cellStyle name="Normal_KARSZJ3" xfId="25" xr:uid="{00000000-0005-0000-0000-000022000000}"/>
    <cellStyle name="Normál_Polgármesteri Hivatal vagyonkimutatás 2010." xfId="39" xr:uid="{AD52BA4F-9150-47AF-BEA6-BC5F5D03748E}"/>
    <cellStyle name="Normál_vagyonkimutatás 2010. Szőcsény" xfId="41" xr:uid="{E39A160C-6E80-4E35-A260-52B0695D4732}"/>
    <cellStyle name="Normál_vagyonkimutatás 2010.tűzoltók." xfId="38" xr:uid="{65F7482F-E2F5-44AD-9289-AD744E30E22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.%20M&#233;rle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ímlap"/>
      <sheetName val="Tartalom"/>
      <sheetName val="99"/>
      <sheetName val="01"/>
      <sheetName val="02"/>
      <sheetName val="03"/>
      <sheetName val="04"/>
      <sheetName val="05 A"/>
      <sheetName val="06 A"/>
      <sheetName val="07 A"/>
      <sheetName val="08"/>
      <sheetName val="09 A"/>
      <sheetName val="11 A"/>
      <sheetName val="11 B"/>
      <sheetName val="11 C"/>
      <sheetName val="11 D"/>
      <sheetName val="11 E"/>
      <sheetName val="11 G"/>
      <sheetName val="11 I"/>
      <sheetName val="11 J"/>
      <sheetName val="11 K"/>
      <sheetName val="11 L"/>
      <sheetName val="12 A"/>
      <sheetName val="13 A"/>
      <sheetName val="15 A"/>
      <sheetName val="16 A"/>
      <sheetName val="17 A"/>
      <sheetName val="Munka1"/>
      <sheetName val="Munk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>
            <v>188322</v>
          </cell>
          <cell r="E2">
            <v>1926603</v>
          </cell>
          <cell r="H2">
            <v>-2949719915</v>
          </cell>
        </row>
        <row r="3">
          <cell r="B3">
            <v>9942559</v>
          </cell>
          <cell r="E3">
            <v>23051</v>
          </cell>
          <cell r="H3">
            <v>1402816965</v>
          </cell>
          <cell r="K3">
            <v>1873266</v>
          </cell>
        </row>
        <row r="4">
          <cell r="B4">
            <v>0</v>
          </cell>
          <cell r="E4">
            <v>1949654</v>
          </cell>
          <cell r="H4">
            <v>14597891317</v>
          </cell>
          <cell r="K4">
            <v>2025757</v>
          </cell>
        </row>
        <row r="5">
          <cell r="B5">
            <v>539210</v>
          </cell>
          <cell r="E5">
            <v>13228294623</v>
          </cell>
          <cell r="H5">
            <v>0</v>
          </cell>
          <cell r="K5">
            <v>3899023</v>
          </cell>
        </row>
        <row r="6">
          <cell r="B6">
            <v>10670091</v>
          </cell>
          <cell r="E6">
            <v>115225310</v>
          </cell>
          <cell r="H6">
            <v>4177329</v>
          </cell>
          <cell r="K6">
            <v>12888731007</v>
          </cell>
        </row>
        <row r="7">
          <cell r="B7">
            <v>814978</v>
          </cell>
          <cell r="E7">
            <v>24763844</v>
          </cell>
          <cell r="H7">
            <v>45096685</v>
          </cell>
          <cell r="K7">
            <v>92451103</v>
          </cell>
        </row>
        <row r="8">
          <cell r="B8">
            <v>28247271</v>
          </cell>
          <cell r="E8">
            <v>13368283777</v>
          </cell>
          <cell r="H8">
            <v>5576340</v>
          </cell>
          <cell r="K8">
            <v>189933771</v>
          </cell>
        </row>
        <row r="9">
          <cell r="B9">
            <v>30254195</v>
          </cell>
          <cell r="E9">
            <v>446002906</v>
          </cell>
          <cell r="H9">
            <v>54850354</v>
          </cell>
          <cell r="K9">
            <v>13171115881</v>
          </cell>
        </row>
        <row r="10">
          <cell r="B10">
            <v>27146978</v>
          </cell>
          <cell r="E10">
            <v>298835408</v>
          </cell>
          <cell r="H10">
            <v>345751</v>
          </cell>
          <cell r="K10">
            <v>441996029</v>
          </cell>
        </row>
        <row r="11">
          <cell r="B11">
            <v>3107217</v>
          </cell>
          <cell r="E11">
            <v>147167498</v>
          </cell>
          <cell r="H11">
            <v>0</v>
          </cell>
          <cell r="K11">
            <v>296658274</v>
          </cell>
        </row>
        <row r="12">
          <cell r="B12">
            <v>59316444</v>
          </cell>
          <cell r="E12">
            <v>446002906</v>
          </cell>
          <cell r="H12">
            <v>28431913</v>
          </cell>
          <cell r="K12">
            <v>145337755</v>
          </cell>
        </row>
        <row r="13">
          <cell r="B13">
            <v>50642382</v>
          </cell>
          <cell r="E13">
            <v>13816236337</v>
          </cell>
          <cell r="H13">
            <v>27113684</v>
          </cell>
          <cell r="K13">
            <v>441996029</v>
          </cell>
        </row>
        <row r="14">
          <cell r="B14">
            <v>5968</v>
          </cell>
          <cell r="E14">
            <v>32495</v>
          </cell>
          <cell r="H14">
            <v>1318229</v>
          </cell>
          <cell r="K14">
            <v>13617010933</v>
          </cell>
        </row>
        <row r="15">
          <cell r="B15">
            <v>704998</v>
          </cell>
          <cell r="E15">
            <v>170</v>
          </cell>
          <cell r="H15">
            <v>28777664</v>
          </cell>
          <cell r="K15">
            <v>0</v>
          </cell>
        </row>
        <row r="16">
          <cell r="B16">
            <v>51353348</v>
          </cell>
          <cell r="E16">
            <v>32665</v>
          </cell>
          <cell r="H16">
            <v>27804611</v>
          </cell>
          <cell r="K16">
            <v>0</v>
          </cell>
        </row>
        <row r="17">
          <cell r="B17">
            <v>121339883</v>
          </cell>
          <cell r="E17">
            <v>744994923</v>
          </cell>
          <cell r="H17">
            <v>13994</v>
          </cell>
          <cell r="K17">
            <v>0</v>
          </cell>
        </row>
        <row r="18">
          <cell r="B18">
            <v>16444006</v>
          </cell>
          <cell r="E18">
            <v>0</v>
          </cell>
          <cell r="H18">
            <v>1028701</v>
          </cell>
          <cell r="K18">
            <v>1365707849</v>
          </cell>
        </row>
        <row r="19">
          <cell r="B19">
            <v>1348711809</v>
          </cell>
          <cell r="E19">
            <v>744994923</v>
          </cell>
          <cell r="H19">
            <v>28847306</v>
          </cell>
          <cell r="K19">
            <v>914313698</v>
          </cell>
        </row>
        <row r="20">
          <cell r="B20">
            <v>1365155815</v>
          </cell>
          <cell r="E20">
            <v>745027588</v>
          </cell>
          <cell r="H20">
            <v>112475324</v>
          </cell>
          <cell r="K20">
            <v>2280021547</v>
          </cell>
        </row>
        <row r="21">
          <cell r="B21">
            <v>14631096945</v>
          </cell>
          <cell r="E21">
            <v>23434195</v>
          </cell>
          <cell r="H21">
            <v>28878598</v>
          </cell>
          <cell r="K21">
            <v>2280021547</v>
          </cell>
        </row>
        <row r="22">
          <cell r="E22">
            <v>11368974</v>
          </cell>
          <cell r="H22">
            <v>1256099251</v>
          </cell>
          <cell r="K22">
            <v>29101601</v>
          </cell>
        </row>
        <row r="23">
          <cell r="E23">
            <v>10070714</v>
          </cell>
          <cell r="H23">
            <v>1284977849</v>
          </cell>
          <cell r="K23">
            <v>11160161</v>
          </cell>
        </row>
        <row r="24">
          <cell r="E24">
            <v>1994507</v>
          </cell>
          <cell r="H24">
            <v>15995344490</v>
          </cell>
          <cell r="K24">
            <v>15090023</v>
          </cell>
        </row>
        <row r="25">
          <cell r="E25">
            <v>19545398</v>
          </cell>
          <cell r="K25">
            <v>2851417</v>
          </cell>
        </row>
        <row r="26">
          <cell r="E26">
            <v>1286627</v>
          </cell>
          <cell r="K26">
            <v>16106568</v>
          </cell>
        </row>
        <row r="27">
          <cell r="E27">
            <v>7852337</v>
          </cell>
          <cell r="K27">
            <v>3617512</v>
          </cell>
        </row>
        <row r="28">
          <cell r="E28">
            <v>5402024</v>
          </cell>
          <cell r="K28">
            <v>6132580</v>
          </cell>
        </row>
        <row r="29">
          <cell r="E29">
            <v>0</v>
          </cell>
          <cell r="K29">
            <v>2508484</v>
          </cell>
        </row>
        <row r="30">
          <cell r="E30">
            <v>5004410</v>
          </cell>
          <cell r="K30">
            <v>2128</v>
          </cell>
        </row>
        <row r="31">
          <cell r="E31">
            <v>10780092</v>
          </cell>
          <cell r="K31">
            <v>3845864</v>
          </cell>
        </row>
        <row r="32">
          <cell r="E32">
            <v>10780092</v>
          </cell>
          <cell r="K32">
            <v>239440</v>
          </cell>
        </row>
        <row r="33">
          <cell r="E33">
            <v>1124610</v>
          </cell>
          <cell r="K33">
            <v>239440</v>
          </cell>
        </row>
        <row r="34">
          <cell r="E34">
            <v>1124610</v>
          </cell>
          <cell r="K34">
            <v>1044702</v>
          </cell>
        </row>
        <row r="35">
          <cell r="E35">
            <v>9969789</v>
          </cell>
          <cell r="K35">
            <v>1044702</v>
          </cell>
        </row>
        <row r="36">
          <cell r="E36">
            <v>6764153</v>
          </cell>
          <cell r="K36">
            <v>5294825</v>
          </cell>
        </row>
        <row r="37">
          <cell r="E37">
            <v>64854084</v>
          </cell>
          <cell r="K37">
            <v>5294825</v>
          </cell>
        </row>
        <row r="38">
          <cell r="E38">
            <v>309895</v>
          </cell>
          <cell r="K38">
            <v>51787136</v>
          </cell>
        </row>
        <row r="39">
          <cell r="E39">
            <v>3101807</v>
          </cell>
          <cell r="K39">
            <v>0</v>
          </cell>
        </row>
        <row r="40">
          <cell r="E40">
            <v>3101807</v>
          </cell>
          <cell r="K40">
            <v>831969</v>
          </cell>
        </row>
        <row r="41">
          <cell r="E41">
            <v>6098212</v>
          </cell>
          <cell r="K41">
            <v>831969</v>
          </cell>
        </row>
        <row r="42">
          <cell r="E42">
            <v>6098212</v>
          </cell>
          <cell r="K42">
            <v>5143449</v>
          </cell>
        </row>
        <row r="43">
          <cell r="E43">
            <v>9509914</v>
          </cell>
          <cell r="K43">
            <v>5143449</v>
          </cell>
        </row>
        <row r="44">
          <cell r="E44">
            <v>8775582</v>
          </cell>
          <cell r="K44">
            <v>5975418</v>
          </cell>
        </row>
        <row r="45">
          <cell r="E45">
            <v>8775582</v>
          </cell>
          <cell r="K45">
            <v>8108512</v>
          </cell>
        </row>
        <row r="46">
          <cell r="E46">
            <v>1700000</v>
          </cell>
          <cell r="K46">
            <v>8108512</v>
          </cell>
        </row>
        <row r="47">
          <cell r="E47">
            <v>10475582</v>
          </cell>
          <cell r="K47">
            <v>1700000</v>
          </cell>
        </row>
        <row r="48">
          <cell r="E48">
            <v>84839580</v>
          </cell>
          <cell r="K48">
            <v>9808512</v>
          </cell>
        </row>
        <row r="49">
          <cell r="E49">
            <v>-22681000</v>
          </cell>
          <cell r="K49">
            <v>67571066</v>
          </cell>
        </row>
        <row r="50">
          <cell r="E50">
            <v>-22681000</v>
          </cell>
          <cell r="K50">
            <v>21770000</v>
          </cell>
        </row>
        <row r="51">
          <cell r="E51">
            <v>7183286</v>
          </cell>
          <cell r="K51">
            <v>21770000</v>
          </cell>
        </row>
        <row r="52">
          <cell r="E52">
            <v>7183286</v>
          </cell>
          <cell r="K52">
            <v>8840778</v>
          </cell>
        </row>
        <row r="53">
          <cell r="E53">
            <v>-15497714</v>
          </cell>
          <cell r="K53">
            <v>8840778</v>
          </cell>
        </row>
        <row r="54">
          <cell r="E54">
            <v>491154</v>
          </cell>
          <cell r="K54">
            <v>30610778</v>
          </cell>
        </row>
        <row r="55">
          <cell r="E55">
            <v>491154</v>
          </cell>
          <cell r="K55">
            <v>130166</v>
          </cell>
        </row>
        <row r="56">
          <cell r="E56">
            <v>14631096945</v>
          </cell>
          <cell r="K56">
            <v>130166</v>
          </cell>
        </row>
        <row r="57">
          <cell r="E57">
            <v>16683440556</v>
          </cell>
          <cell r="K57">
            <v>15995344490</v>
          </cell>
        </row>
        <row r="58">
          <cell r="E58">
            <v>-904445950</v>
          </cell>
          <cell r="K58">
            <v>16683440556</v>
          </cell>
        </row>
        <row r="59">
          <cell r="E59">
            <v>315326556</v>
          </cell>
          <cell r="K59">
            <v>-853972845</v>
          </cell>
        </row>
        <row r="60">
          <cell r="E60">
            <v>-3338444265</v>
          </cell>
          <cell r="K60">
            <v>315326556</v>
          </cell>
        </row>
        <row r="61">
          <cell r="E61">
            <v>388724350</v>
          </cell>
        </row>
        <row r="62">
          <cell r="E62">
            <v>13144601247</v>
          </cell>
        </row>
      </sheetData>
      <sheetData sheetId="2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F42"/>
  <sheetViews>
    <sheetView view="pageBreakPreview" topLeftCell="A7" zoomScale="75" zoomScaleNormal="100" zoomScaleSheetLayoutView="75" workbookViewId="0">
      <selection activeCell="I30" sqref="I30"/>
    </sheetView>
  </sheetViews>
  <sheetFormatPr defaultRowHeight="12.75" x14ac:dyDescent="0.2"/>
  <cols>
    <col min="1" max="1" width="6.28515625" style="29" customWidth="1"/>
    <col min="2" max="2" width="53.42578125" style="29" customWidth="1"/>
    <col min="3" max="3" width="17.85546875" style="29" customWidth="1"/>
    <col min="4" max="4" width="16" style="29" customWidth="1"/>
    <col min="5" max="5" width="15.140625" style="29" customWidth="1"/>
    <col min="6" max="6" width="14.42578125" style="29" customWidth="1"/>
    <col min="7" max="8" width="9.140625" style="29"/>
    <col min="9" max="9" width="7.42578125" style="29" customWidth="1"/>
    <col min="10" max="12" width="9.140625" style="29"/>
    <col min="13" max="13" width="7.7109375" style="29" customWidth="1"/>
    <col min="14" max="14" width="8" style="29" customWidth="1"/>
    <col min="15" max="15" width="7.85546875" style="29" customWidth="1"/>
    <col min="16" max="16" width="8.140625" style="29" customWidth="1"/>
    <col min="17" max="17" width="7.7109375" style="29" customWidth="1"/>
    <col min="18" max="16384" width="9.140625" style="29"/>
  </cols>
  <sheetData>
    <row r="1" spans="1:6" ht="27.75" customHeight="1" x14ac:dyDescent="0.2">
      <c r="A1" s="812" t="s">
        <v>432</v>
      </c>
      <c r="B1" s="812"/>
      <c r="C1" s="812"/>
      <c r="D1" s="812"/>
      <c r="E1" s="812"/>
    </row>
    <row r="2" spans="1:6" ht="24" customHeight="1" x14ac:dyDescent="0.2">
      <c r="A2" s="28"/>
      <c r="B2" s="816" t="s">
        <v>343</v>
      </c>
      <c r="C2" s="816"/>
      <c r="D2" s="816"/>
    </row>
    <row r="3" spans="1:6" ht="19.5" customHeight="1" thickBot="1" x14ac:dyDescent="0.25">
      <c r="A3" s="28"/>
      <c r="B3" s="375"/>
      <c r="C3" s="375"/>
      <c r="D3" s="382"/>
      <c r="F3" s="471" t="s">
        <v>103</v>
      </c>
    </row>
    <row r="4" spans="1:6" ht="41.25" customHeight="1" x14ac:dyDescent="0.2">
      <c r="A4" s="224" t="s">
        <v>5</v>
      </c>
      <c r="B4" s="225" t="s">
        <v>104</v>
      </c>
      <c r="C4" s="476" t="s">
        <v>347</v>
      </c>
      <c r="D4" s="476" t="s">
        <v>302</v>
      </c>
      <c r="E4" s="477" t="s">
        <v>380</v>
      </c>
      <c r="F4" s="478" t="s">
        <v>381</v>
      </c>
    </row>
    <row r="5" spans="1:6" ht="17.25" customHeight="1" x14ac:dyDescent="0.25">
      <c r="A5" s="126"/>
      <c r="B5" s="214" t="s">
        <v>23</v>
      </c>
      <c r="C5" s="326"/>
      <c r="D5" s="455"/>
      <c r="E5" s="463"/>
      <c r="F5" s="542"/>
    </row>
    <row r="6" spans="1:6" ht="17.25" customHeight="1" x14ac:dyDescent="0.25">
      <c r="A6" s="120" t="s">
        <v>73</v>
      </c>
      <c r="B6" s="121" t="s">
        <v>7</v>
      </c>
      <c r="C6" s="122">
        <f>SUM(C7:C15)</f>
        <v>5313246</v>
      </c>
      <c r="D6" s="456">
        <f>SUM(D7:D15)</f>
        <v>5627410</v>
      </c>
      <c r="E6" s="456">
        <f>SUM(E7:E15)</f>
        <v>4480651</v>
      </c>
      <c r="F6" s="539">
        <f>E6/D6</f>
        <v>0.79621904215260664</v>
      </c>
    </row>
    <row r="7" spans="1:6" ht="16.5" customHeight="1" x14ac:dyDescent="0.25">
      <c r="A7" s="120"/>
      <c r="B7" s="123" t="s">
        <v>24</v>
      </c>
      <c r="C7" s="215">
        <f>'5.1 Önkormányzat bevétele (2)'!C13</f>
        <v>915670</v>
      </c>
      <c r="D7" s="221">
        <f>'5.1 Önkormányzat bevétele (2)'!D13</f>
        <v>850097</v>
      </c>
      <c r="E7" s="221">
        <f>'5.1 Önkormányzat bevétele (2)'!E13</f>
        <v>850097</v>
      </c>
      <c r="F7" s="540">
        <f t="shared" ref="F7:F36" si="0">E7/D7</f>
        <v>1</v>
      </c>
    </row>
    <row r="8" spans="1:6" ht="15.75" customHeight="1" x14ac:dyDescent="0.25">
      <c r="A8" s="818"/>
      <c r="B8" s="123" t="s">
        <v>376</v>
      </c>
      <c r="C8" s="125">
        <f>'5.1 Önkormányzat bevétele (2)'!C15</f>
        <v>49096</v>
      </c>
      <c r="D8" s="457">
        <f>'5.1 Önkormányzat bevétele (2)'!D15</f>
        <v>49096</v>
      </c>
      <c r="E8" s="457">
        <f>'5.1 Önkormányzat bevétele (2)'!E15</f>
        <v>47024</v>
      </c>
      <c r="F8" s="540">
        <f t="shared" si="0"/>
        <v>0.95779696920319379</v>
      </c>
    </row>
    <row r="9" spans="1:6" ht="16.5" customHeight="1" x14ac:dyDescent="0.25">
      <c r="A9" s="819"/>
      <c r="B9" s="123" t="s">
        <v>288</v>
      </c>
      <c r="C9" s="125">
        <f>'5.1 Önkormányzat bevétele (2)'!C18</f>
        <v>2285754</v>
      </c>
      <c r="D9" s="457">
        <f>'5.1 Önkormányzat bevétele (2)'!D18</f>
        <v>2195938</v>
      </c>
      <c r="E9" s="457">
        <f>'5.1 Önkormányzat bevétele (2)'!E18</f>
        <v>1884898</v>
      </c>
      <c r="F9" s="540">
        <f t="shared" si="0"/>
        <v>0.85835665669977934</v>
      </c>
    </row>
    <row r="10" spans="1:6" ht="15.75" customHeight="1" x14ac:dyDescent="0.25">
      <c r="A10" s="819"/>
      <c r="B10" s="123" t="s">
        <v>25</v>
      </c>
      <c r="C10" s="125">
        <f>'5.1 Önkormányzat bevétele (2)'!C26</f>
        <v>757650</v>
      </c>
      <c r="D10" s="457">
        <f>'5.1 Önkormányzat bevétele (2)'!D26</f>
        <v>760029</v>
      </c>
      <c r="E10" s="457">
        <f>'5.1 Önkormányzat bevétele (2)'!E26</f>
        <v>798140</v>
      </c>
      <c r="F10" s="540">
        <f t="shared" si="0"/>
        <v>1.0501441392367923</v>
      </c>
    </row>
    <row r="11" spans="1:6" ht="15.75" customHeight="1" x14ac:dyDescent="0.25">
      <c r="A11" s="819"/>
      <c r="B11" s="123" t="s">
        <v>26</v>
      </c>
      <c r="C11" s="125">
        <f>'5.1 Önkormányzat bevétele (2)'!C37</f>
        <v>139759</v>
      </c>
      <c r="D11" s="457">
        <f>'5.1 Önkormányzat bevétele (2)'!D37</f>
        <v>144759</v>
      </c>
      <c r="E11" s="457">
        <f>'5.1 Önkormányzat bevétele (2)'!E37</f>
        <v>111507</v>
      </c>
      <c r="F11" s="540">
        <f t="shared" si="0"/>
        <v>0.77029407497979396</v>
      </c>
    </row>
    <row r="12" spans="1:6" ht="16.5" customHeight="1" x14ac:dyDescent="0.25">
      <c r="A12" s="819"/>
      <c r="B12" s="123" t="s">
        <v>27</v>
      </c>
      <c r="C12" s="125">
        <f>'5.1 Önkormányzat bevétele (2)'!C39</f>
        <v>161817</v>
      </c>
      <c r="D12" s="457">
        <f>'5.1 Önkormányzat bevétele (2)'!D39</f>
        <v>303235</v>
      </c>
      <c r="E12" s="457">
        <f>'5.1 Önkormányzat bevétele (2)'!E39</f>
        <v>18808</v>
      </c>
      <c r="F12" s="540">
        <f t="shared" si="0"/>
        <v>6.2024502448595975E-2</v>
      </c>
    </row>
    <row r="13" spans="1:6" ht="15" customHeight="1" x14ac:dyDescent="0.25">
      <c r="A13" s="819"/>
      <c r="B13" s="123" t="s">
        <v>28</v>
      </c>
      <c r="C13" s="125">
        <f>'5.1 Önkormányzat bevétele (2)'!C42</f>
        <v>1500</v>
      </c>
      <c r="D13" s="457">
        <f>'5.1 Önkormányzat bevétele (2)'!D42</f>
        <v>1500</v>
      </c>
      <c r="E13" s="457">
        <f>'5.1 Önkormányzat bevétele (2)'!E42</f>
        <v>551</v>
      </c>
      <c r="F13" s="540">
        <f t="shared" si="0"/>
        <v>0.36733333333333335</v>
      </c>
    </row>
    <row r="14" spans="1:6" ht="15.75" customHeight="1" x14ac:dyDescent="0.25">
      <c r="A14" s="819"/>
      <c r="B14" s="123" t="s">
        <v>29</v>
      </c>
      <c r="C14" s="125">
        <f>'5.1 Önkormányzat bevétele (2)'!C45</f>
        <v>7000</v>
      </c>
      <c r="D14" s="457">
        <f>'5.1 Önkormányzat bevétele (2)'!D45</f>
        <v>7000</v>
      </c>
      <c r="E14" s="457">
        <f>'5.1 Önkormányzat bevétele (2)'!E45</f>
        <v>3870</v>
      </c>
      <c r="F14" s="540">
        <f t="shared" si="0"/>
        <v>0.55285714285714282</v>
      </c>
    </row>
    <row r="15" spans="1:6" ht="15" customHeight="1" x14ac:dyDescent="0.25">
      <c r="A15" s="819"/>
      <c r="B15" s="156" t="s">
        <v>206</v>
      </c>
      <c r="C15" s="125">
        <f>'5.1 Önkormányzat bevétele (2)'!C51</f>
        <v>995000</v>
      </c>
      <c r="D15" s="457">
        <f>'5.1 Önkormányzat bevétele (2)'!D51</f>
        <v>1315756</v>
      </c>
      <c r="E15" s="457">
        <f>'5.1 Önkormányzat bevétele (2)'!E51</f>
        <v>765756</v>
      </c>
      <c r="F15" s="540">
        <f t="shared" si="0"/>
        <v>0.58198936580946614</v>
      </c>
    </row>
    <row r="16" spans="1:6" ht="18.75" customHeight="1" x14ac:dyDescent="0.25">
      <c r="A16" s="120" t="s">
        <v>74</v>
      </c>
      <c r="B16" s="121" t="s">
        <v>144</v>
      </c>
      <c r="C16" s="128">
        <f>C17+C18+C20+C21+C19</f>
        <v>34126</v>
      </c>
      <c r="D16" s="458">
        <f>D17+D18+D20+D21+D19</f>
        <v>51275</v>
      </c>
      <c r="E16" s="458">
        <f>E17+E18+E20+E21+E19</f>
        <v>26098</v>
      </c>
      <c r="F16" s="539">
        <f t="shared" si="0"/>
        <v>0.50898098488542176</v>
      </c>
    </row>
    <row r="17" spans="1:6" ht="16.5" customHeight="1" x14ac:dyDescent="0.25">
      <c r="A17" s="818"/>
      <c r="B17" s="123" t="s">
        <v>30</v>
      </c>
      <c r="C17" s="124">
        <f>'1.tájékoztató kimutatás (3)'!C5</f>
        <v>3400</v>
      </c>
      <c r="D17" s="459">
        <f>'1.tájékoztató kimutatás (3)'!D5</f>
        <v>3400</v>
      </c>
      <c r="E17" s="459">
        <f>'1.tájékoztató kimutatás (3)'!E5</f>
        <v>2641</v>
      </c>
      <c r="F17" s="540">
        <f t="shared" si="0"/>
        <v>0.77676470588235291</v>
      </c>
    </row>
    <row r="18" spans="1:6" ht="15" customHeight="1" x14ac:dyDescent="0.25">
      <c r="A18" s="820"/>
      <c r="B18" s="123" t="s">
        <v>25</v>
      </c>
      <c r="C18" s="124">
        <f>'1.tájékoztató kimutatás (3)'!C6</f>
        <v>400</v>
      </c>
      <c r="D18" s="459">
        <f>'1.tájékoztató kimutatás (3)'!D6</f>
        <v>400</v>
      </c>
      <c r="E18" s="459">
        <f>'1.tájékoztató kimutatás (3)'!E6</f>
        <v>259</v>
      </c>
      <c r="F18" s="540">
        <f t="shared" si="0"/>
        <v>0.64749999999999996</v>
      </c>
    </row>
    <row r="19" spans="1:6" ht="15" customHeight="1" x14ac:dyDescent="0.25">
      <c r="A19" s="820"/>
      <c r="B19" s="123" t="s">
        <v>376</v>
      </c>
      <c r="C19" s="124"/>
      <c r="D19" s="459">
        <f>'3.Intézményi bevételek (2)'!P12</f>
        <v>7100</v>
      </c>
      <c r="E19" s="459">
        <f>'3.Intézményi bevételek (2)'!Q12</f>
        <v>7058</v>
      </c>
      <c r="F19" s="540">
        <f t="shared" si="0"/>
        <v>0.99408450704225348</v>
      </c>
    </row>
    <row r="20" spans="1:6" ht="16.5" customHeight="1" x14ac:dyDescent="0.25">
      <c r="A20" s="821"/>
      <c r="B20" s="156" t="s">
        <v>206</v>
      </c>
      <c r="C20" s="124">
        <v>6751</v>
      </c>
      <c r="D20" s="459">
        <f>'3.Intézményi bevételek (2)'!P23</f>
        <v>5407</v>
      </c>
      <c r="E20" s="459">
        <f>'3.Intézményi bevételek (2)'!Q23</f>
        <v>5407</v>
      </c>
      <c r="F20" s="540">
        <f t="shared" si="0"/>
        <v>1</v>
      </c>
    </row>
    <row r="21" spans="1:6" ht="19.5" customHeight="1" x14ac:dyDescent="0.25">
      <c r="A21" s="216"/>
      <c r="B21" s="123" t="s">
        <v>288</v>
      </c>
      <c r="C21" s="124">
        <v>23575</v>
      </c>
      <c r="D21" s="459">
        <f>'3.Intézményi bevételek (2)'!C23</f>
        <v>34968</v>
      </c>
      <c r="E21" s="459">
        <f>'3.Intézményi bevételek (2)'!D23</f>
        <v>10733</v>
      </c>
      <c r="F21" s="540">
        <f t="shared" si="0"/>
        <v>0.30693777167696179</v>
      </c>
    </row>
    <row r="22" spans="1:6" ht="15.75" customHeight="1" x14ac:dyDescent="0.25">
      <c r="A22" s="120" t="s">
        <v>75</v>
      </c>
      <c r="B22" s="121" t="s">
        <v>14</v>
      </c>
      <c r="C22" s="129">
        <f>C23+C24</f>
        <v>164687</v>
      </c>
      <c r="D22" s="460">
        <f>D23+D24</f>
        <v>174314</v>
      </c>
      <c r="E22" s="460">
        <f>E23+E24+E25+E26</f>
        <v>161274</v>
      </c>
      <c r="F22" s="539">
        <f t="shared" si="0"/>
        <v>0.92519246876326633</v>
      </c>
    </row>
    <row r="23" spans="1:6" ht="15" customHeight="1" x14ac:dyDescent="0.25">
      <c r="A23" s="817" t="s">
        <v>15</v>
      </c>
      <c r="B23" s="123" t="s">
        <v>30</v>
      </c>
      <c r="C23" s="145">
        <v>162387</v>
      </c>
      <c r="D23" s="459">
        <f>'3.Intézményi bevételek (2)'!C11</f>
        <v>165474</v>
      </c>
      <c r="E23" s="459">
        <f>'3.Intézményi bevételek (2)'!D11</f>
        <v>149098</v>
      </c>
      <c r="F23" s="540">
        <f t="shared" si="0"/>
        <v>0.90103581227262286</v>
      </c>
    </row>
    <row r="24" spans="1:6" ht="16.5" customHeight="1" x14ac:dyDescent="0.25">
      <c r="A24" s="817"/>
      <c r="B24" s="156" t="s">
        <v>206</v>
      </c>
      <c r="C24" s="327">
        <v>2300</v>
      </c>
      <c r="D24" s="459">
        <v>8840</v>
      </c>
      <c r="E24" s="459">
        <v>8840</v>
      </c>
      <c r="F24" s="540">
        <f t="shared" si="0"/>
        <v>1</v>
      </c>
    </row>
    <row r="25" spans="1:6" ht="16.5" customHeight="1" x14ac:dyDescent="0.25">
      <c r="A25" s="126"/>
      <c r="B25" s="123" t="s">
        <v>376</v>
      </c>
      <c r="C25" s="543"/>
      <c r="D25" s="544"/>
      <c r="E25" s="544">
        <v>3036</v>
      </c>
      <c r="F25" s="540"/>
    </row>
    <row r="26" spans="1:6" ht="16.5" customHeight="1" x14ac:dyDescent="0.25">
      <c r="A26" s="126"/>
      <c r="B26" s="123" t="s">
        <v>28</v>
      </c>
      <c r="C26" s="543"/>
      <c r="D26" s="544"/>
      <c r="E26" s="544">
        <v>300</v>
      </c>
      <c r="F26" s="540"/>
    </row>
    <row r="27" spans="1:6" ht="17.25" customHeight="1" x14ac:dyDescent="0.25">
      <c r="A27" s="130"/>
      <c r="B27" s="217" t="s">
        <v>31</v>
      </c>
      <c r="C27" s="218">
        <f>C22+C16+C6</f>
        <v>5512059</v>
      </c>
      <c r="D27" s="461">
        <f>D22+D16+D6</f>
        <v>5852999</v>
      </c>
      <c r="E27" s="461">
        <f>E22+E16+E6</f>
        <v>4668023</v>
      </c>
      <c r="F27" s="541">
        <f t="shared" si="0"/>
        <v>0.79754378909000323</v>
      </c>
    </row>
    <row r="28" spans="1:6" ht="15.75" customHeight="1" x14ac:dyDescent="0.25">
      <c r="A28" s="813"/>
      <c r="B28" s="123" t="s">
        <v>24</v>
      </c>
      <c r="C28" s="125">
        <f>C7</f>
        <v>915670</v>
      </c>
      <c r="D28" s="457">
        <f>D7</f>
        <v>850097</v>
      </c>
      <c r="E28" s="457">
        <f>E7</f>
        <v>850097</v>
      </c>
      <c r="F28" s="540">
        <f t="shared" si="0"/>
        <v>1</v>
      </c>
    </row>
    <row r="29" spans="1:6" ht="15" customHeight="1" x14ac:dyDescent="0.25">
      <c r="A29" s="814"/>
      <c r="B29" s="123" t="s">
        <v>376</v>
      </c>
      <c r="C29" s="125">
        <f>C8+C19</f>
        <v>49096</v>
      </c>
      <c r="D29" s="457">
        <f>D8+D19</f>
        <v>56196</v>
      </c>
      <c r="E29" s="457">
        <f>E8+E19+E25</f>
        <v>57118</v>
      </c>
      <c r="F29" s="540">
        <f t="shared" si="0"/>
        <v>1.0164068616983415</v>
      </c>
    </row>
    <row r="30" spans="1:6" ht="17.25" customHeight="1" x14ac:dyDescent="0.25">
      <c r="A30" s="814"/>
      <c r="B30" s="123" t="s">
        <v>288</v>
      </c>
      <c r="C30" s="125">
        <f>C9+C21</f>
        <v>2309329</v>
      </c>
      <c r="D30" s="457">
        <f>D9+D21</f>
        <v>2230906</v>
      </c>
      <c r="E30" s="457">
        <f>E9+E21</f>
        <v>1895631</v>
      </c>
      <c r="F30" s="540">
        <f t="shared" si="0"/>
        <v>0.84971352446046589</v>
      </c>
    </row>
    <row r="31" spans="1:6" ht="15.75" customHeight="1" x14ac:dyDescent="0.25">
      <c r="A31" s="814"/>
      <c r="B31" s="123" t="s">
        <v>25</v>
      </c>
      <c r="C31" s="125">
        <f>C10+C18</f>
        <v>758050</v>
      </c>
      <c r="D31" s="457">
        <f>D10+D18</f>
        <v>760429</v>
      </c>
      <c r="E31" s="457">
        <f>E10+E18</f>
        <v>798399</v>
      </c>
      <c r="F31" s="540">
        <f t="shared" si="0"/>
        <v>1.0499323408234036</v>
      </c>
    </row>
    <row r="32" spans="1:6" ht="17.25" customHeight="1" x14ac:dyDescent="0.25">
      <c r="A32" s="814"/>
      <c r="B32" s="123" t="s">
        <v>26</v>
      </c>
      <c r="C32" s="125">
        <f>C11+C17+C23</f>
        <v>305546</v>
      </c>
      <c r="D32" s="457">
        <f>D11+D17+D23</f>
        <v>313633</v>
      </c>
      <c r="E32" s="457">
        <f>E11+E17+E23</f>
        <v>263246</v>
      </c>
      <c r="F32" s="540">
        <f t="shared" si="0"/>
        <v>0.8393440741248529</v>
      </c>
    </row>
    <row r="33" spans="1:6" ht="16.5" customHeight="1" x14ac:dyDescent="0.25">
      <c r="A33" s="814"/>
      <c r="B33" s="123" t="s">
        <v>27</v>
      </c>
      <c r="C33" s="125">
        <f>C12</f>
        <v>161817</v>
      </c>
      <c r="D33" s="457">
        <f t="shared" ref="C33:E35" si="1">D12</f>
        <v>303235</v>
      </c>
      <c r="E33" s="457">
        <f t="shared" si="1"/>
        <v>18808</v>
      </c>
      <c r="F33" s="540">
        <f t="shared" si="0"/>
        <v>6.2024502448595975E-2</v>
      </c>
    </row>
    <row r="34" spans="1:6" ht="15" customHeight="1" x14ac:dyDescent="0.25">
      <c r="A34" s="814"/>
      <c r="B34" s="123" t="s">
        <v>28</v>
      </c>
      <c r="C34" s="125">
        <f t="shared" si="1"/>
        <v>1500</v>
      </c>
      <c r="D34" s="457">
        <f t="shared" si="1"/>
        <v>1500</v>
      </c>
      <c r="E34" s="457">
        <f>E13+E26</f>
        <v>851</v>
      </c>
      <c r="F34" s="540">
        <f t="shared" si="0"/>
        <v>0.56733333333333336</v>
      </c>
    </row>
    <row r="35" spans="1:6" ht="15" customHeight="1" x14ac:dyDescent="0.25">
      <c r="A35" s="814"/>
      <c r="B35" s="123" t="s">
        <v>29</v>
      </c>
      <c r="C35" s="125">
        <f t="shared" si="1"/>
        <v>7000</v>
      </c>
      <c r="D35" s="457">
        <f t="shared" si="1"/>
        <v>7000</v>
      </c>
      <c r="E35" s="457">
        <f t="shared" si="1"/>
        <v>3870</v>
      </c>
      <c r="F35" s="540">
        <f t="shared" si="0"/>
        <v>0.55285714285714282</v>
      </c>
    </row>
    <row r="36" spans="1:6" ht="18.75" customHeight="1" thickBot="1" x14ac:dyDescent="0.3">
      <c r="A36" s="815"/>
      <c r="B36" s="219" t="s">
        <v>206</v>
      </c>
      <c r="C36" s="220">
        <f>C15+C24+C20</f>
        <v>1004051</v>
      </c>
      <c r="D36" s="462">
        <f>D15+D24+D20</f>
        <v>1330003</v>
      </c>
      <c r="E36" s="462">
        <f>E15+E24+E20</f>
        <v>780003</v>
      </c>
      <c r="F36" s="540">
        <f t="shared" si="0"/>
        <v>0.58646709819451537</v>
      </c>
    </row>
    <row r="37" spans="1:6" ht="15.75" x14ac:dyDescent="0.25">
      <c r="A37" s="144"/>
      <c r="B37" s="144"/>
      <c r="C37" s="144"/>
      <c r="D37" s="221"/>
    </row>
    <row r="38" spans="1:6" ht="15" x14ac:dyDescent="0.2">
      <c r="A38" s="144"/>
      <c r="B38" s="144"/>
      <c r="C38" s="336"/>
      <c r="D38" s="336"/>
    </row>
    <row r="39" spans="1:6" ht="15.75" x14ac:dyDescent="0.25">
      <c r="A39" s="144"/>
      <c r="B39" s="144"/>
      <c r="C39" s="144"/>
      <c r="D39" s="221"/>
    </row>
    <row r="40" spans="1:6" x14ac:dyDescent="0.2">
      <c r="D40" s="31"/>
    </row>
    <row r="41" spans="1:6" x14ac:dyDescent="0.2">
      <c r="D41" s="30"/>
    </row>
    <row r="42" spans="1:6" x14ac:dyDescent="0.2">
      <c r="D42" s="30"/>
    </row>
  </sheetData>
  <mergeCells count="6">
    <mergeCell ref="A1:E1"/>
    <mergeCell ref="A28:A36"/>
    <mergeCell ref="B2:D2"/>
    <mergeCell ref="A23:A24"/>
    <mergeCell ref="A8:A15"/>
    <mergeCell ref="A17:A20"/>
  </mergeCells>
  <phoneticPr fontId="14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M28"/>
  <sheetViews>
    <sheetView view="pageBreakPreview" zoomScale="75" zoomScaleNormal="100" zoomScaleSheetLayoutView="75" workbookViewId="0">
      <selection activeCell="I30" sqref="I30"/>
    </sheetView>
  </sheetViews>
  <sheetFormatPr defaultColWidth="8" defaultRowHeight="12.75" x14ac:dyDescent="0.2"/>
  <cols>
    <col min="1" max="1" width="32.85546875" style="38" customWidth="1"/>
    <col min="2" max="2" width="14.7109375" style="34" customWidth="1"/>
    <col min="3" max="3" width="18.7109375" style="34" customWidth="1"/>
    <col min="4" max="4" width="15.42578125" style="34" customWidth="1"/>
    <col min="5" max="5" width="21.42578125" style="34" customWidth="1"/>
    <col min="6" max="6" width="14.85546875" style="34" customWidth="1"/>
    <col min="7" max="7" width="15" style="34" customWidth="1"/>
    <col min="8" max="8" width="13.28515625" style="34" customWidth="1"/>
    <col min="9" max="9" width="10.28515625" style="34" customWidth="1"/>
    <col min="10" max="10" width="24.42578125" style="34" customWidth="1"/>
    <col min="11" max="11" width="7.42578125" style="34" customWidth="1"/>
    <col min="12" max="13" width="11" style="34" customWidth="1"/>
    <col min="14" max="14" width="8" style="34"/>
    <col min="15" max="15" width="7.7109375" style="34" customWidth="1"/>
    <col min="16" max="16" width="8" style="34"/>
    <col min="17" max="17" width="7.85546875" style="34" customWidth="1"/>
    <col min="18" max="18" width="8.140625" style="34" customWidth="1"/>
    <col min="19" max="19" width="7.7109375" style="34" customWidth="1"/>
    <col min="20" max="16384" width="8" style="34"/>
  </cols>
  <sheetData>
    <row r="1" spans="1:13" ht="35.25" customHeight="1" x14ac:dyDescent="0.2">
      <c r="A1" s="874" t="s">
        <v>440</v>
      </c>
      <c r="B1" s="875"/>
      <c r="C1" s="875"/>
      <c r="D1" s="875"/>
      <c r="E1" s="875"/>
      <c r="F1" s="875"/>
      <c r="G1" s="875"/>
      <c r="H1" s="32"/>
      <c r="I1" s="33"/>
      <c r="M1" s="440"/>
    </row>
    <row r="2" spans="1:13" ht="33" customHeight="1" x14ac:dyDescent="0.2">
      <c r="A2" s="874" t="s">
        <v>293</v>
      </c>
      <c r="B2" s="875"/>
      <c r="C2" s="875"/>
      <c r="D2" s="875"/>
      <c r="E2" s="875"/>
      <c r="F2" s="875"/>
      <c r="G2" s="875"/>
      <c r="H2" s="32"/>
      <c r="I2" s="33"/>
      <c r="M2" s="35"/>
    </row>
    <row r="3" spans="1:13" ht="33" customHeight="1" thickBot="1" x14ac:dyDescent="0.25">
      <c r="A3" s="95"/>
      <c r="B3" s="223"/>
      <c r="C3" s="223"/>
      <c r="D3" s="223"/>
      <c r="E3" s="223"/>
      <c r="F3" s="223"/>
      <c r="H3" s="32" t="s">
        <v>103</v>
      </c>
      <c r="I3" s="33"/>
      <c r="M3" s="35"/>
    </row>
    <row r="4" spans="1:13" ht="28.5" customHeight="1" x14ac:dyDescent="0.2">
      <c r="A4" s="876" t="s">
        <v>23</v>
      </c>
      <c r="B4" s="877"/>
      <c r="C4" s="397"/>
      <c r="D4" s="397"/>
      <c r="E4" s="877" t="s">
        <v>6</v>
      </c>
      <c r="F4" s="877"/>
      <c r="G4" s="877"/>
      <c r="H4" s="443"/>
      <c r="I4" s="33"/>
      <c r="M4" s="35"/>
    </row>
    <row r="5" spans="1:13" ht="51" customHeight="1" x14ac:dyDescent="0.2">
      <c r="A5" s="398" t="s">
        <v>76</v>
      </c>
      <c r="B5" s="399" t="s">
        <v>250</v>
      </c>
      <c r="C5" s="399" t="s">
        <v>295</v>
      </c>
      <c r="D5" s="399" t="s">
        <v>384</v>
      </c>
      <c r="E5" s="400" t="s">
        <v>76</v>
      </c>
      <c r="F5" s="399" t="s">
        <v>250</v>
      </c>
      <c r="G5" s="399" t="s">
        <v>295</v>
      </c>
      <c r="H5" s="566" t="s">
        <v>384</v>
      </c>
      <c r="I5" s="36"/>
    </row>
    <row r="6" spans="1:13" s="36" customFormat="1" ht="32.25" customHeight="1" x14ac:dyDescent="0.2">
      <c r="A6" s="154" t="s">
        <v>58</v>
      </c>
      <c r="B6" s="401">
        <f>'1. ÖSSZES bevétel (2)'!C7</f>
        <v>915670</v>
      </c>
      <c r="C6" s="401">
        <f>'1. ÖSSZES bevétel (2)'!D7</f>
        <v>850097</v>
      </c>
      <c r="D6" s="401">
        <f>'1. ÖSSZES bevétel (2)'!E7</f>
        <v>850097</v>
      </c>
      <c r="E6" s="123" t="s">
        <v>150</v>
      </c>
      <c r="F6" s="171">
        <v>520136</v>
      </c>
      <c r="G6" s="171">
        <v>550159</v>
      </c>
      <c r="H6" s="402">
        <v>530488</v>
      </c>
      <c r="I6" s="34"/>
    </row>
    <row r="7" spans="1:13" ht="33.75" customHeight="1" x14ac:dyDescent="0.2">
      <c r="A7" s="154" t="s">
        <v>133</v>
      </c>
      <c r="B7" s="171">
        <f>'1. ÖSSZES bevétel (2)'!C29</f>
        <v>49096</v>
      </c>
      <c r="C7" s="171">
        <f>'1. ÖSSZES bevétel (2)'!D29</f>
        <v>56196</v>
      </c>
      <c r="D7" s="171">
        <f>'1. ÖSSZES bevétel (2)'!E29</f>
        <v>57118</v>
      </c>
      <c r="E7" s="123" t="s">
        <v>37</v>
      </c>
      <c r="F7" s="172">
        <v>105235</v>
      </c>
      <c r="G7" s="172">
        <v>109995</v>
      </c>
      <c r="H7" s="263">
        <v>109036</v>
      </c>
    </row>
    <row r="8" spans="1:13" ht="24.95" customHeight="1" x14ac:dyDescent="0.2">
      <c r="A8" s="154" t="s">
        <v>59</v>
      </c>
      <c r="B8" s="171">
        <f>'1. ÖSSZES bevétel (2)'!C31</f>
        <v>758050</v>
      </c>
      <c r="C8" s="171">
        <f>'1. ÖSSZES bevétel (2)'!D31</f>
        <v>760429</v>
      </c>
      <c r="D8" s="171">
        <f>'1. ÖSSZES bevétel (2)'!E31</f>
        <v>798399</v>
      </c>
      <c r="E8" s="123" t="s">
        <v>152</v>
      </c>
      <c r="F8" s="172">
        <v>614356</v>
      </c>
      <c r="G8" s="172">
        <v>653765</v>
      </c>
      <c r="H8" s="263">
        <v>589659</v>
      </c>
    </row>
    <row r="9" spans="1:13" ht="36.75" customHeight="1" x14ac:dyDescent="0.2">
      <c r="A9" s="154" t="s">
        <v>137</v>
      </c>
      <c r="B9" s="171">
        <f>'1. ÖSSZES bevétel (2)'!C32</f>
        <v>305546</v>
      </c>
      <c r="C9" s="171">
        <f>'1. ÖSSZES bevétel (2)'!D32</f>
        <v>313633</v>
      </c>
      <c r="D9" s="171">
        <f>'1. ÖSSZES bevétel (2)'!E32</f>
        <v>263246</v>
      </c>
      <c r="E9" s="123" t="s">
        <v>63</v>
      </c>
      <c r="F9" s="172">
        <v>30000</v>
      </c>
      <c r="G9" s="172">
        <v>44988</v>
      </c>
      <c r="H9" s="263">
        <v>21702</v>
      </c>
    </row>
    <row r="10" spans="1:13" ht="40.5" customHeight="1" x14ac:dyDescent="0.2">
      <c r="A10" s="154" t="s">
        <v>60</v>
      </c>
      <c r="B10" s="171">
        <f>'1. ÖSSZES bevétel (2)'!C34</f>
        <v>1500</v>
      </c>
      <c r="C10" s="171">
        <f>'1. ÖSSZES bevétel (2)'!D34</f>
        <v>1500</v>
      </c>
      <c r="D10" s="171">
        <f>'1. ÖSSZES bevétel (2)'!E34</f>
        <v>851</v>
      </c>
      <c r="E10" s="123" t="s">
        <v>64</v>
      </c>
      <c r="F10" s="172">
        <v>791102</v>
      </c>
      <c r="G10" s="172">
        <v>765663</v>
      </c>
      <c r="H10" s="263">
        <v>711573</v>
      </c>
      <c r="I10" s="37"/>
    </row>
    <row r="11" spans="1:13" ht="31.5" customHeight="1" x14ac:dyDescent="0.2">
      <c r="A11" s="155" t="s">
        <v>57</v>
      </c>
      <c r="B11" s="172">
        <f>'3.Intézményi bevételek (2)'!O24+'5.1 Önkormányzat bevétele (2)'!C47-'9.2.mell felhalm mérleg'!B9</f>
        <v>118199</v>
      </c>
      <c r="C11" s="172">
        <v>117037</v>
      </c>
      <c r="D11" s="172">
        <v>117037</v>
      </c>
      <c r="E11" s="173" t="s">
        <v>275</v>
      </c>
      <c r="F11" s="172">
        <v>27147</v>
      </c>
      <c r="G11" s="172">
        <v>27147</v>
      </c>
      <c r="H11" s="263">
        <v>27147</v>
      </c>
    </row>
    <row r="12" spans="1:13" ht="29.25" customHeight="1" x14ac:dyDescent="0.2">
      <c r="A12" s="155" t="s">
        <v>285</v>
      </c>
      <c r="B12" s="172">
        <v>250000</v>
      </c>
      <c r="C12" s="172">
        <v>250000</v>
      </c>
      <c r="D12" s="172"/>
      <c r="E12" s="173" t="s">
        <v>286</v>
      </c>
      <c r="F12" s="172">
        <v>250000</v>
      </c>
      <c r="G12" s="172">
        <v>250000</v>
      </c>
      <c r="H12" s="263"/>
    </row>
    <row r="13" spans="1:13" ht="23.25" customHeight="1" x14ac:dyDescent="0.2">
      <c r="A13" s="175" t="s">
        <v>375</v>
      </c>
      <c r="B13" s="403"/>
      <c r="C13" s="173">
        <v>27114</v>
      </c>
      <c r="D13" s="173">
        <v>27114</v>
      </c>
      <c r="E13" s="173"/>
      <c r="F13" s="173"/>
      <c r="G13" s="172"/>
      <c r="H13" s="263"/>
    </row>
    <row r="14" spans="1:13" ht="24.95" customHeight="1" x14ac:dyDescent="0.2">
      <c r="A14" s="262"/>
      <c r="B14" s="176"/>
      <c r="C14" s="176"/>
      <c r="D14" s="176"/>
      <c r="E14" s="173"/>
      <c r="F14" s="173"/>
      <c r="G14" s="172"/>
      <c r="H14" s="263"/>
    </row>
    <row r="15" spans="1:13" ht="24.95" customHeight="1" x14ac:dyDescent="0.2">
      <c r="A15" s="175"/>
      <c r="B15" s="176"/>
      <c r="C15" s="176"/>
      <c r="D15" s="176"/>
      <c r="E15" s="173"/>
      <c r="F15" s="173"/>
      <c r="G15" s="172"/>
      <c r="H15" s="263"/>
    </row>
    <row r="16" spans="1:13" ht="24.95" customHeight="1" x14ac:dyDescent="0.2">
      <c r="A16" s="175"/>
      <c r="B16" s="176"/>
      <c r="C16" s="176"/>
      <c r="D16" s="176"/>
      <c r="E16" s="177"/>
      <c r="F16" s="177"/>
      <c r="G16" s="172"/>
      <c r="H16" s="263"/>
    </row>
    <row r="17" spans="1:8" ht="24.95" customHeight="1" x14ac:dyDescent="0.2">
      <c r="A17" s="175"/>
      <c r="B17" s="176"/>
      <c r="C17" s="176"/>
      <c r="D17" s="176"/>
      <c r="E17" s="177"/>
      <c r="F17" s="177"/>
      <c r="G17" s="176"/>
      <c r="H17" s="264"/>
    </row>
    <row r="18" spans="1:8" ht="18" customHeight="1" x14ac:dyDescent="0.2">
      <c r="A18" s="175"/>
      <c r="B18" s="176"/>
      <c r="C18" s="176"/>
      <c r="D18" s="176"/>
      <c r="E18" s="177"/>
      <c r="F18" s="177"/>
      <c r="G18" s="176"/>
      <c r="H18" s="264"/>
    </row>
    <row r="19" spans="1:8" ht="18" customHeight="1" x14ac:dyDescent="0.2">
      <c r="A19" s="175"/>
      <c r="B19" s="176"/>
      <c r="C19" s="176"/>
      <c r="D19" s="176"/>
      <c r="E19" s="177"/>
      <c r="F19" s="177"/>
      <c r="G19" s="176"/>
      <c r="H19" s="264"/>
    </row>
    <row r="20" spans="1:8" ht="18" customHeight="1" x14ac:dyDescent="0.2">
      <c r="A20" s="567" t="s">
        <v>38</v>
      </c>
      <c r="B20" s="568">
        <f>SUM(B6:B19)</f>
        <v>2398061</v>
      </c>
      <c r="C20" s="568">
        <f>SUM(C6:C19)</f>
        <v>2376006</v>
      </c>
      <c r="D20" s="568">
        <f>SUM(D6:D19)</f>
        <v>2113862</v>
      </c>
      <c r="E20" s="569" t="s">
        <v>38</v>
      </c>
      <c r="F20" s="569">
        <f>SUM(F6:F19)</f>
        <v>2337976</v>
      </c>
      <c r="G20" s="569">
        <f>SUM(G6:G19)</f>
        <v>2401717</v>
      </c>
      <c r="H20" s="448">
        <f>SUM(H6:H19)</f>
        <v>1989605</v>
      </c>
    </row>
    <row r="21" spans="1:8" ht="18" customHeight="1" thickBot="1" x14ac:dyDescent="0.25">
      <c r="A21" s="178" t="s">
        <v>39</v>
      </c>
      <c r="B21" s="179"/>
      <c r="C21" s="179">
        <v>25711</v>
      </c>
      <c r="D21" s="179"/>
      <c r="E21" s="180" t="s">
        <v>40</v>
      </c>
      <c r="F21" s="570">
        <v>60085</v>
      </c>
      <c r="G21" s="571"/>
      <c r="H21" s="572">
        <v>124257</v>
      </c>
    </row>
    <row r="22" spans="1:8" ht="18" customHeight="1" x14ac:dyDescent="0.2">
      <c r="A22" s="181"/>
      <c r="B22" s="174"/>
      <c r="C22" s="174"/>
      <c r="D22" s="174"/>
      <c r="E22" s="174"/>
      <c r="F22" s="174"/>
    </row>
    <row r="23" spans="1:8" ht="15.75" x14ac:dyDescent="0.2">
      <c r="A23" s="181"/>
      <c r="B23" s="174"/>
      <c r="C23" s="174"/>
      <c r="D23" s="174"/>
      <c r="E23" s="174"/>
      <c r="F23" s="174"/>
      <c r="G23" s="174"/>
      <c r="H23" s="174"/>
    </row>
    <row r="24" spans="1:8" ht="15.75" x14ac:dyDescent="0.2">
      <c r="A24" s="181"/>
      <c r="B24" s="174"/>
      <c r="C24" s="174"/>
      <c r="D24" s="174"/>
      <c r="E24" s="174"/>
      <c r="F24" s="174"/>
      <c r="G24" s="174"/>
      <c r="H24" s="174"/>
    </row>
    <row r="25" spans="1:8" ht="15.75" x14ac:dyDescent="0.2">
      <c r="A25" s="181"/>
      <c r="B25" s="174"/>
      <c r="C25" s="174"/>
      <c r="D25" s="174"/>
      <c r="E25" s="174"/>
      <c r="F25" s="174"/>
    </row>
    <row r="26" spans="1:8" ht="15.75" x14ac:dyDescent="0.2">
      <c r="A26" s="181"/>
      <c r="B26" s="174"/>
      <c r="C26" s="174"/>
      <c r="D26" s="174"/>
      <c r="E26" s="174"/>
      <c r="F26" s="174"/>
    </row>
    <row r="27" spans="1:8" ht="15.75" x14ac:dyDescent="0.2">
      <c r="A27" s="181"/>
      <c r="B27" s="174"/>
      <c r="C27" s="174"/>
      <c r="D27" s="174"/>
      <c r="E27" s="174"/>
      <c r="F27" s="174"/>
      <c r="G27" s="174"/>
      <c r="H27" s="174"/>
    </row>
    <row r="28" spans="1:8" ht="15.75" x14ac:dyDescent="0.2">
      <c r="A28" s="181"/>
      <c r="B28" s="174"/>
      <c r="C28" s="174"/>
      <c r="D28" s="174"/>
      <c r="E28" s="174"/>
      <c r="F28" s="174"/>
    </row>
  </sheetData>
  <mergeCells count="4">
    <mergeCell ref="A1:G1"/>
    <mergeCell ref="A2:G2"/>
    <mergeCell ref="A4:B4"/>
    <mergeCell ref="E4:G4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9" orientation="portrait" r:id="rId1"/>
  <headerFooter alignWithMargins="0"/>
  <colBreaks count="1" manualBreakCount="1">
    <brk id="8" max="2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L36"/>
  <sheetViews>
    <sheetView view="pageBreakPreview" zoomScale="75" zoomScaleNormal="100" zoomScaleSheetLayoutView="75" workbookViewId="0">
      <selection activeCell="I30" sqref="I30"/>
    </sheetView>
  </sheetViews>
  <sheetFormatPr defaultColWidth="8" defaultRowHeight="12.75" x14ac:dyDescent="0.2"/>
  <cols>
    <col min="1" max="1" width="30.7109375" style="44" customWidth="1"/>
    <col min="2" max="2" width="16.7109375" style="44" customWidth="1"/>
    <col min="3" max="3" width="15.85546875" style="44" customWidth="1"/>
    <col min="4" max="4" width="16.7109375" style="44" customWidth="1"/>
    <col min="5" max="5" width="17.42578125" style="39" customWidth="1"/>
    <col min="6" max="6" width="16" style="39" customWidth="1"/>
    <col min="7" max="7" width="14.85546875" style="39" customWidth="1"/>
    <col min="8" max="8" width="16" style="39" customWidth="1"/>
    <col min="9" max="9" width="24.42578125" style="39" customWidth="1"/>
    <col min="10" max="10" width="11" style="39" customWidth="1"/>
    <col min="11" max="11" width="7.42578125" style="39" customWidth="1"/>
    <col min="12" max="12" width="11" style="39" customWidth="1"/>
    <col min="13" max="14" width="8" style="39"/>
    <col min="15" max="15" width="7.7109375" style="39" customWidth="1"/>
    <col min="16" max="16" width="8" style="39"/>
    <col min="17" max="17" width="7.85546875" style="39" customWidth="1"/>
    <col min="18" max="18" width="8.140625" style="39" customWidth="1"/>
    <col min="19" max="19" width="7.7109375" style="39" customWidth="1"/>
    <col min="20" max="16384" width="8" style="39"/>
  </cols>
  <sheetData>
    <row r="1" spans="1:12" ht="28.5" customHeight="1" x14ac:dyDescent="0.2">
      <c r="A1" s="874" t="s">
        <v>441</v>
      </c>
      <c r="B1" s="875"/>
      <c r="C1" s="875"/>
      <c r="D1" s="875"/>
      <c r="E1" s="875"/>
      <c r="F1" s="875"/>
      <c r="G1" s="875"/>
      <c r="H1" s="32"/>
      <c r="L1" s="441"/>
    </row>
    <row r="2" spans="1:12" ht="28.5" customHeight="1" x14ac:dyDescent="0.2">
      <c r="A2" s="874" t="s">
        <v>276</v>
      </c>
      <c r="B2" s="875"/>
      <c r="C2" s="875"/>
      <c r="D2" s="875"/>
      <c r="E2" s="875"/>
      <c r="F2" s="875"/>
      <c r="G2" s="875"/>
      <c r="H2" s="32"/>
      <c r="L2" s="40"/>
    </row>
    <row r="3" spans="1:12" ht="28.5" customHeight="1" thickBot="1" x14ac:dyDescent="0.25">
      <c r="A3" s="95"/>
      <c r="B3" s="223"/>
      <c r="C3" s="223"/>
      <c r="D3" s="223"/>
      <c r="E3" s="223"/>
      <c r="F3" s="223"/>
      <c r="H3" s="32" t="s">
        <v>103</v>
      </c>
      <c r="L3" s="40"/>
    </row>
    <row r="4" spans="1:12" ht="28.5" customHeight="1" x14ac:dyDescent="0.2">
      <c r="A4" s="878" t="s">
        <v>23</v>
      </c>
      <c r="B4" s="879"/>
      <c r="C4" s="376"/>
      <c r="D4" s="376"/>
      <c r="E4" s="879" t="s">
        <v>6</v>
      </c>
      <c r="F4" s="879"/>
      <c r="G4" s="880"/>
      <c r="H4" s="444"/>
      <c r="L4" s="40"/>
    </row>
    <row r="5" spans="1:12" ht="48.75" customHeight="1" x14ac:dyDescent="0.2">
      <c r="A5" s="41" t="s">
        <v>76</v>
      </c>
      <c r="B5" s="399" t="s">
        <v>250</v>
      </c>
      <c r="C5" s="399" t="s">
        <v>295</v>
      </c>
      <c r="D5" s="399" t="s">
        <v>384</v>
      </c>
      <c r="E5" s="41" t="s">
        <v>76</v>
      </c>
      <c r="F5" s="399" t="s">
        <v>250</v>
      </c>
      <c r="G5" s="447" t="s">
        <v>295</v>
      </c>
      <c r="H5" s="399" t="s">
        <v>384</v>
      </c>
      <c r="I5" s="42"/>
    </row>
    <row r="6" spans="1:12" s="42" customFormat="1" ht="33.75" customHeight="1" x14ac:dyDescent="0.2">
      <c r="A6" s="152" t="s">
        <v>134</v>
      </c>
      <c r="B6" s="153">
        <f>'1. ÖSSZES bevétel (2)'!C30</f>
        <v>2309329</v>
      </c>
      <c r="C6" s="153">
        <f>'1. ÖSSZES bevétel (2)'!D30</f>
        <v>2230906</v>
      </c>
      <c r="D6" s="153">
        <f>'1. ÖSSZES bevétel (2)'!E30</f>
        <v>1895631</v>
      </c>
      <c r="E6" s="123" t="s">
        <v>282</v>
      </c>
      <c r="F6" s="158">
        <v>3000</v>
      </c>
      <c r="G6" s="449">
        <v>3000</v>
      </c>
      <c r="H6" s="266">
        <v>1030</v>
      </c>
      <c r="I6" s="39"/>
    </row>
    <row r="7" spans="1:12" ht="25.5" customHeight="1" x14ac:dyDescent="0.2">
      <c r="A7" s="154" t="s">
        <v>56</v>
      </c>
      <c r="B7" s="153">
        <f>'1. ÖSSZES bevétel (2)'!C33</f>
        <v>161817</v>
      </c>
      <c r="C7" s="153">
        <f>'1. ÖSSZES bevétel (2)'!D33</f>
        <v>303235</v>
      </c>
      <c r="D7" s="153">
        <f>'1. ÖSSZES bevétel (2)'!E33</f>
        <v>18808</v>
      </c>
      <c r="E7" s="123" t="s">
        <v>61</v>
      </c>
      <c r="F7" s="158">
        <v>3004546</v>
      </c>
      <c r="G7" s="449">
        <v>3179266</v>
      </c>
      <c r="H7" s="266">
        <v>204275</v>
      </c>
    </row>
    <row r="8" spans="1:12" ht="36" customHeight="1" x14ac:dyDescent="0.2">
      <c r="A8" s="152" t="s">
        <v>155</v>
      </c>
      <c r="B8" s="153">
        <f>'1. ÖSSZES bevétel (2)'!C35</f>
        <v>7000</v>
      </c>
      <c r="C8" s="153">
        <f>'1. ÖSSZES bevétel (2)'!D35</f>
        <v>7000</v>
      </c>
      <c r="D8" s="153">
        <f>'1. ÖSSZES bevétel (2)'!E35</f>
        <v>3870</v>
      </c>
      <c r="E8" s="265" t="s">
        <v>62</v>
      </c>
      <c r="F8" s="158">
        <v>163937</v>
      </c>
      <c r="G8" s="449">
        <v>266416</v>
      </c>
      <c r="H8" s="266">
        <v>158742</v>
      </c>
    </row>
    <row r="9" spans="1:12" ht="36" customHeight="1" x14ac:dyDescent="0.2">
      <c r="A9" s="155" t="s">
        <v>57</v>
      </c>
      <c r="B9" s="153">
        <v>635852</v>
      </c>
      <c r="C9" s="153">
        <v>635852</v>
      </c>
      <c r="D9" s="153">
        <v>635852</v>
      </c>
      <c r="E9" s="156" t="s">
        <v>238</v>
      </c>
      <c r="F9" s="158">
        <v>2600</v>
      </c>
      <c r="G9" s="449">
        <v>2600</v>
      </c>
      <c r="H9" s="266">
        <v>1789</v>
      </c>
    </row>
    <row r="10" spans="1:12" ht="24.95" customHeight="1" x14ac:dyDescent="0.2">
      <c r="A10" s="157" t="s">
        <v>346</v>
      </c>
      <c r="B10" s="158"/>
      <c r="C10" s="158">
        <v>300000</v>
      </c>
      <c r="D10" s="158"/>
      <c r="E10" s="159"/>
      <c r="F10" s="159"/>
      <c r="G10" s="449"/>
      <c r="H10" s="266"/>
      <c r="I10" s="43"/>
    </row>
    <row r="11" spans="1:12" ht="24.95" customHeight="1" x14ac:dyDescent="0.2">
      <c r="A11" s="157"/>
      <c r="B11" s="158"/>
      <c r="C11" s="158"/>
      <c r="D11" s="158"/>
      <c r="E11" s="160"/>
      <c r="F11" s="160"/>
      <c r="G11" s="449"/>
      <c r="H11" s="266"/>
    </row>
    <row r="12" spans="1:12" ht="24.95" customHeight="1" x14ac:dyDescent="0.2">
      <c r="A12" s="161"/>
      <c r="B12" s="158"/>
      <c r="C12" s="158"/>
      <c r="D12" s="158"/>
      <c r="E12" s="159"/>
      <c r="F12" s="159"/>
      <c r="G12" s="449"/>
      <c r="H12" s="266"/>
    </row>
    <row r="13" spans="1:12" ht="24.95" customHeight="1" x14ac:dyDescent="0.2">
      <c r="A13" s="161"/>
      <c r="B13" s="158"/>
      <c r="C13" s="158"/>
      <c r="D13" s="158"/>
      <c r="E13" s="159"/>
      <c r="F13" s="159"/>
      <c r="G13" s="449"/>
      <c r="H13" s="266"/>
    </row>
    <row r="14" spans="1:12" ht="24.95" customHeight="1" x14ac:dyDescent="0.2">
      <c r="A14" s="161"/>
      <c r="B14" s="158"/>
      <c r="C14" s="158"/>
      <c r="D14" s="158"/>
      <c r="E14" s="160"/>
      <c r="F14" s="160"/>
      <c r="G14" s="449"/>
      <c r="H14" s="266"/>
    </row>
    <row r="15" spans="1:12" ht="24.95" customHeight="1" x14ac:dyDescent="0.2">
      <c r="A15" s="161"/>
      <c r="B15" s="158"/>
      <c r="C15" s="158"/>
      <c r="D15" s="158"/>
      <c r="E15" s="160"/>
      <c r="F15" s="160"/>
      <c r="G15" s="449"/>
      <c r="H15" s="266"/>
    </row>
    <row r="16" spans="1:12" ht="24.95" customHeight="1" x14ac:dyDescent="0.2">
      <c r="A16" s="161"/>
      <c r="B16" s="162"/>
      <c r="C16" s="162"/>
      <c r="D16" s="162"/>
      <c r="E16" s="160"/>
      <c r="F16" s="160"/>
      <c r="G16" s="450"/>
      <c r="H16" s="267"/>
    </row>
    <row r="17" spans="1:8" ht="18" customHeight="1" x14ac:dyDescent="0.2">
      <c r="A17" s="161"/>
      <c r="B17" s="162"/>
      <c r="C17" s="162"/>
      <c r="D17" s="162"/>
      <c r="E17" s="160"/>
      <c r="F17" s="160"/>
      <c r="G17" s="450"/>
      <c r="H17" s="267"/>
    </row>
    <row r="18" spans="1:8" ht="18" customHeight="1" x14ac:dyDescent="0.2">
      <c r="A18" s="161"/>
      <c r="B18" s="162"/>
      <c r="C18" s="162"/>
      <c r="D18" s="162"/>
      <c r="E18" s="160"/>
      <c r="F18" s="160"/>
      <c r="G18" s="450"/>
      <c r="H18" s="267"/>
    </row>
    <row r="19" spans="1:8" ht="38.25" customHeight="1" x14ac:dyDescent="0.2">
      <c r="A19" s="163" t="s">
        <v>38</v>
      </c>
      <c r="B19" s="164">
        <f>SUM(B6:B18)</f>
        <v>3113998</v>
      </c>
      <c r="C19" s="164">
        <f>SUM(C6:C18)</f>
        <v>3476993</v>
      </c>
      <c r="D19" s="164">
        <f>SUM(D6:D18)</f>
        <v>2554161</v>
      </c>
      <c r="E19" s="165" t="s">
        <v>38</v>
      </c>
      <c r="F19" s="165">
        <f>SUM(F6:F18)</f>
        <v>3174083</v>
      </c>
      <c r="G19" s="451">
        <f>SUM(G6:G18)</f>
        <v>3451282</v>
      </c>
      <c r="H19" s="451">
        <f>SUM(H6:H18)</f>
        <v>365836</v>
      </c>
    </row>
    <row r="20" spans="1:8" ht="18" customHeight="1" thickBot="1" x14ac:dyDescent="0.25">
      <c r="A20" s="166" t="s">
        <v>39</v>
      </c>
      <c r="B20" s="167">
        <f>IF(((F19-B19)&gt;0),F19-B19,"----")</f>
        <v>60085</v>
      </c>
      <c r="C20" s="167" t="str">
        <f>IF(((G19-C19)&gt;0),G19-C19,"----")</f>
        <v>----</v>
      </c>
      <c r="D20" s="167"/>
      <c r="E20" s="168" t="s">
        <v>40</v>
      </c>
      <c r="F20" s="383"/>
      <c r="G20" s="452">
        <v>25711</v>
      </c>
      <c r="H20" s="404">
        <v>2188324</v>
      </c>
    </row>
    <row r="21" spans="1:8" ht="18" customHeight="1" x14ac:dyDescent="0.2">
      <c r="A21" s="169"/>
      <c r="B21" s="169"/>
      <c r="C21" s="169"/>
      <c r="D21" s="169"/>
      <c r="E21" s="170"/>
      <c r="F21" s="170"/>
    </row>
    <row r="22" spans="1:8" ht="15.75" x14ac:dyDescent="0.2">
      <c r="A22" s="169"/>
      <c r="B22" s="169"/>
      <c r="C22" s="169"/>
      <c r="D22" s="169"/>
      <c r="E22" s="169"/>
      <c r="F22" s="169"/>
      <c r="G22" s="169"/>
      <c r="H22" s="169"/>
    </row>
    <row r="23" spans="1:8" ht="15.75" x14ac:dyDescent="0.2">
      <c r="A23" s="169"/>
      <c r="B23" s="169"/>
      <c r="C23" s="169"/>
      <c r="D23" s="169"/>
      <c r="E23" s="169"/>
      <c r="F23" s="169"/>
      <c r="G23" s="169"/>
      <c r="H23" s="169"/>
    </row>
    <row r="24" spans="1:8" ht="15.75" x14ac:dyDescent="0.2">
      <c r="A24" s="169"/>
      <c r="B24" s="169"/>
      <c r="C24" s="169"/>
      <c r="D24" s="169"/>
      <c r="E24" s="170"/>
      <c r="F24" s="170"/>
    </row>
    <row r="25" spans="1:8" ht="15.75" x14ac:dyDescent="0.2">
      <c r="A25" s="169"/>
      <c r="B25" s="169"/>
      <c r="C25" s="169"/>
      <c r="D25" s="169"/>
      <c r="E25" s="170"/>
      <c r="F25" s="170"/>
    </row>
    <row r="26" spans="1:8" ht="15.75" x14ac:dyDescent="0.2">
      <c r="A26" s="169"/>
      <c r="B26" s="169"/>
      <c r="C26" s="169"/>
      <c r="D26" s="169"/>
      <c r="E26" s="170"/>
      <c r="F26" s="170"/>
    </row>
    <row r="27" spans="1:8" ht="15.75" x14ac:dyDescent="0.2">
      <c r="A27" s="169"/>
      <c r="B27" s="169"/>
      <c r="C27" s="169"/>
      <c r="D27" s="169"/>
      <c r="E27" s="169"/>
      <c r="F27" s="169"/>
      <c r="G27" s="44"/>
      <c r="H27" s="44"/>
    </row>
    <row r="28" spans="1:8" ht="15.75" x14ac:dyDescent="0.2">
      <c r="A28" s="169"/>
      <c r="B28" s="169"/>
      <c r="C28" s="169"/>
      <c r="D28" s="169"/>
      <c r="E28" s="170"/>
      <c r="F28" s="170"/>
    </row>
    <row r="29" spans="1:8" ht="15.75" x14ac:dyDescent="0.2">
      <c r="A29" s="169"/>
      <c r="B29" s="169"/>
      <c r="C29" s="169"/>
      <c r="D29" s="169"/>
      <c r="E29" s="170"/>
      <c r="F29" s="170"/>
    </row>
    <row r="30" spans="1:8" ht="15.75" x14ac:dyDescent="0.2">
      <c r="A30" s="169"/>
      <c r="B30" s="169"/>
      <c r="C30" s="169"/>
      <c r="D30" s="169"/>
      <c r="E30" s="170"/>
      <c r="F30" s="170"/>
    </row>
    <row r="31" spans="1:8" ht="15.75" x14ac:dyDescent="0.2">
      <c r="A31" s="169"/>
      <c r="B31" s="169"/>
      <c r="C31" s="169"/>
      <c r="D31" s="169"/>
      <c r="E31" s="170"/>
      <c r="F31" s="170"/>
    </row>
    <row r="32" spans="1:8" ht="15.75" x14ac:dyDescent="0.2">
      <c r="A32" s="169"/>
      <c r="B32" s="169"/>
      <c r="C32" s="169"/>
      <c r="D32" s="169"/>
      <c r="E32" s="170"/>
      <c r="F32" s="170"/>
    </row>
    <row r="33" spans="1:6" ht="15.75" x14ac:dyDescent="0.2">
      <c r="A33" s="169"/>
      <c r="B33" s="169"/>
      <c r="C33" s="169"/>
      <c r="D33" s="169"/>
      <c r="E33" s="170"/>
      <c r="F33" s="170"/>
    </row>
    <row r="34" spans="1:6" ht="15.75" x14ac:dyDescent="0.2">
      <c r="A34" s="169"/>
      <c r="B34" s="169"/>
      <c r="C34" s="169"/>
      <c r="D34" s="169"/>
      <c r="E34" s="170"/>
      <c r="F34" s="170"/>
    </row>
    <row r="35" spans="1:6" ht="15.75" x14ac:dyDescent="0.2">
      <c r="A35" s="169"/>
      <c r="B35" s="169"/>
      <c r="C35" s="169"/>
      <c r="D35" s="169"/>
      <c r="E35" s="170"/>
      <c r="F35" s="170"/>
    </row>
    <row r="36" spans="1:6" ht="15.75" x14ac:dyDescent="0.2">
      <c r="A36" s="169"/>
      <c r="B36" s="169"/>
      <c r="C36" s="169"/>
      <c r="D36" s="169"/>
      <c r="E36" s="170"/>
      <c r="F36" s="170"/>
    </row>
  </sheetData>
  <mergeCells count="4">
    <mergeCell ref="A1:G1"/>
    <mergeCell ref="A2:G2"/>
    <mergeCell ref="A4:B4"/>
    <mergeCell ref="E4:G4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930D1-1177-4FF3-BA1A-FDB46AA9B1D0}">
  <dimension ref="A1:D14"/>
  <sheetViews>
    <sheetView zoomScaleNormal="100" workbookViewId="0">
      <selection activeCell="I30" sqref="I30"/>
    </sheetView>
  </sheetViews>
  <sheetFormatPr defaultRowHeight="12.75" x14ac:dyDescent="0.2"/>
  <cols>
    <col min="1" max="1" width="8.140625" customWidth="1"/>
    <col min="2" max="2" width="41" customWidth="1"/>
    <col min="3" max="3" width="32.85546875" hidden="1" customWidth="1"/>
    <col min="4" max="4" width="18" customWidth="1"/>
    <col min="257" max="257" width="8.140625" customWidth="1"/>
    <col min="258" max="258" width="41" customWidth="1"/>
    <col min="259" max="259" width="0" hidden="1" customWidth="1"/>
    <col min="260" max="260" width="18" customWidth="1"/>
    <col min="513" max="513" width="8.140625" customWidth="1"/>
    <col min="514" max="514" width="41" customWidth="1"/>
    <col min="515" max="515" width="0" hidden="1" customWidth="1"/>
    <col min="516" max="516" width="18" customWidth="1"/>
    <col min="769" max="769" width="8.140625" customWidth="1"/>
    <col min="770" max="770" width="41" customWidth="1"/>
    <col min="771" max="771" width="0" hidden="1" customWidth="1"/>
    <col min="772" max="772" width="18" customWidth="1"/>
    <col min="1025" max="1025" width="8.140625" customWidth="1"/>
    <col min="1026" max="1026" width="41" customWidth="1"/>
    <col min="1027" max="1027" width="0" hidden="1" customWidth="1"/>
    <col min="1028" max="1028" width="18" customWidth="1"/>
    <col min="1281" max="1281" width="8.140625" customWidth="1"/>
    <col min="1282" max="1282" width="41" customWidth="1"/>
    <col min="1283" max="1283" width="0" hidden="1" customWidth="1"/>
    <col min="1284" max="1284" width="18" customWidth="1"/>
    <col min="1537" max="1537" width="8.140625" customWidth="1"/>
    <col min="1538" max="1538" width="41" customWidth="1"/>
    <col min="1539" max="1539" width="0" hidden="1" customWidth="1"/>
    <col min="1540" max="1540" width="18" customWidth="1"/>
    <col min="1793" max="1793" width="8.140625" customWidth="1"/>
    <col min="1794" max="1794" width="41" customWidth="1"/>
    <col min="1795" max="1795" width="0" hidden="1" customWidth="1"/>
    <col min="1796" max="1796" width="18" customWidth="1"/>
    <col min="2049" max="2049" width="8.140625" customWidth="1"/>
    <col min="2050" max="2050" width="41" customWidth="1"/>
    <col min="2051" max="2051" width="0" hidden="1" customWidth="1"/>
    <col min="2052" max="2052" width="18" customWidth="1"/>
    <col min="2305" max="2305" width="8.140625" customWidth="1"/>
    <col min="2306" max="2306" width="41" customWidth="1"/>
    <col min="2307" max="2307" width="0" hidden="1" customWidth="1"/>
    <col min="2308" max="2308" width="18" customWidth="1"/>
    <col min="2561" max="2561" width="8.140625" customWidth="1"/>
    <col min="2562" max="2562" width="41" customWidth="1"/>
    <col min="2563" max="2563" width="0" hidden="1" customWidth="1"/>
    <col min="2564" max="2564" width="18" customWidth="1"/>
    <col min="2817" max="2817" width="8.140625" customWidth="1"/>
    <col min="2818" max="2818" width="41" customWidth="1"/>
    <col min="2819" max="2819" width="0" hidden="1" customWidth="1"/>
    <col min="2820" max="2820" width="18" customWidth="1"/>
    <col min="3073" max="3073" width="8.140625" customWidth="1"/>
    <col min="3074" max="3074" width="41" customWidth="1"/>
    <col min="3075" max="3075" width="0" hidden="1" customWidth="1"/>
    <col min="3076" max="3076" width="18" customWidth="1"/>
    <col min="3329" max="3329" width="8.140625" customWidth="1"/>
    <col min="3330" max="3330" width="41" customWidth="1"/>
    <col min="3331" max="3331" width="0" hidden="1" customWidth="1"/>
    <col min="3332" max="3332" width="18" customWidth="1"/>
    <col min="3585" max="3585" width="8.140625" customWidth="1"/>
    <col min="3586" max="3586" width="41" customWidth="1"/>
    <col min="3587" max="3587" width="0" hidden="1" customWidth="1"/>
    <col min="3588" max="3588" width="18" customWidth="1"/>
    <col min="3841" max="3841" width="8.140625" customWidth="1"/>
    <col min="3842" max="3842" width="41" customWidth="1"/>
    <col min="3843" max="3843" width="0" hidden="1" customWidth="1"/>
    <col min="3844" max="3844" width="18" customWidth="1"/>
    <col min="4097" max="4097" width="8.140625" customWidth="1"/>
    <col min="4098" max="4098" width="41" customWidth="1"/>
    <col min="4099" max="4099" width="0" hidden="1" customWidth="1"/>
    <col min="4100" max="4100" width="18" customWidth="1"/>
    <col min="4353" max="4353" width="8.140625" customWidth="1"/>
    <col min="4354" max="4354" width="41" customWidth="1"/>
    <col min="4355" max="4355" width="0" hidden="1" customWidth="1"/>
    <col min="4356" max="4356" width="18" customWidth="1"/>
    <col min="4609" max="4609" width="8.140625" customWidth="1"/>
    <col min="4610" max="4610" width="41" customWidth="1"/>
    <col min="4611" max="4611" width="0" hidden="1" customWidth="1"/>
    <col min="4612" max="4612" width="18" customWidth="1"/>
    <col min="4865" max="4865" width="8.140625" customWidth="1"/>
    <col min="4866" max="4866" width="41" customWidth="1"/>
    <col min="4867" max="4867" width="0" hidden="1" customWidth="1"/>
    <col min="4868" max="4868" width="18" customWidth="1"/>
    <col min="5121" max="5121" width="8.140625" customWidth="1"/>
    <col min="5122" max="5122" width="41" customWidth="1"/>
    <col min="5123" max="5123" width="0" hidden="1" customWidth="1"/>
    <col min="5124" max="5124" width="18" customWidth="1"/>
    <col min="5377" max="5377" width="8.140625" customWidth="1"/>
    <col min="5378" max="5378" width="41" customWidth="1"/>
    <col min="5379" max="5379" width="0" hidden="1" customWidth="1"/>
    <col min="5380" max="5380" width="18" customWidth="1"/>
    <col min="5633" max="5633" width="8.140625" customWidth="1"/>
    <col min="5634" max="5634" width="41" customWidth="1"/>
    <col min="5635" max="5635" width="0" hidden="1" customWidth="1"/>
    <col min="5636" max="5636" width="18" customWidth="1"/>
    <col min="5889" max="5889" width="8.140625" customWidth="1"/>
    <col min="5890" max="5890" width="41" customWidth="1"/>
    <col min="5891" max="5891" width="0" hidden="1" customWidth="1"/>
    <col min="5892" max="5892" width="18" customWidth="1"/>
    <col min="6145" max="6145" width="8.140625" customWidth="1"/>
    <col min="6146" max="6146" width="41" customWidth="1"/>
    <col min="6147" max="6147" width="0" hidden="1" customWidth="1"/>
    <col min="6148" max="6148" width="18" customWidth="1"/>
    <col min="6401" max="6401" width="8.140625" customWidth="1"/>
    <col min="6402" max="6402" width="41" customWidth="1"/>
    <col min="6403" max="6403" width="0" hidden="1" customWidth="1"/>
    <col min="6404" max="6404" width="18" customWidth="1"/>
    <col min="6657" max="6657" width="8.140625" customWidth="1"/>
    <col min="6658" max="6658" width="41" customWidth="1"/>
    <col min="6659" max="6659" width="0" hidden="1" customWidth="1"/>
    <col min="6660" max="6660" width="18" customWidth="1"/>
    <col min="6913" max="6913" width="8.140625" customWidth="1"/>
    <col min="6914" max="6914" width="41" customWidth="1"/>
    <col min="6915" max="6915" width="0" hidden="1" customWidth="1"/>
    <col min="6916" max="6916" width="18" customWidth="1"/>
    <col min="7169" max="7169" width="8.140625" customWidth="1"/>
    <col min="7170" max="7170" width="41" customWidth="1"/>
    <col min="7171" max="7171" width="0" hidden="1" customWidth="1"/>
    <col min="7172" max="7172" width="18" customWidth="1"/>
    <col min="7425" max="7425" width="8.140625" customWidth="1"/>
    <col min="7426" max="7426" width="41" customWidth="1"/>
    <col min="7427" max="7427" width="0" hidden="1" customWidth="1"/>
    <col min="7428" max="7428" width="18" customWidth="1"/>
    <col min="7681" max="7681" width="8.140625" customWidth="1"/>
    <col min="7682" max="7682" width="41" customWidth="1"/>
    <col min="7683" max="7683" width="0" hidden="1" customWidth="1"/>
    <col min="7684" max="7684" width="18" customWidth="1"/>
    <col min="7937" max="7937" width="8.140625" customWidth="1"/>
    <col min="7938" max="7938" width="41" customWidth="1"/>
    <col min="7939" max="7939" width="0" hidden="1" customWidth="1"/>
    <col min="7940" max="7940" width="18" customWidth="1"/>
    <col min="8193" max="8193" width="8.140625" customWidth="1"/>
    <col min="8194" max="8194" width="41" customWidth="1"/>
    <col min="8195" max="8195" width="0" hidden="1" customWidth="1"/>
    <col min="8196" max="8196" width="18" customWidth="1"/>
    <col min="8449" max="8449" width="8.140625" customWidth="1"/>
    <col min="8450" max="8450" width="41" customWidth="1"/>
    <col min="8451" max="8451" width="0" hidden="1" customWidth="1"/>
    <col min="8452" max="8452" width="18" customWidth="1"/>
    <col min="8705" max="8705" width="8.140625" customWidth="1"/>
    <col min="8706" max="8706" width="41" customWidth="1"/>
    <col min="8707" max="8707" width="0" hidden="1" customWidth="1"/>
    <col min="8708" max="8708" width="18" customWidth="1"/>
    <col min="8961" max="8961" width="8.140625" customWidth="1"/>
    <col min="8962" max="8962" width="41" customWidth="1"/>
    <col min="8963" max="8963" width="0" hidden="1" customWidth="1"/>
    <col min="8964" max="8964" width="18" customWidth="1"/>
    <col min="9217" max="9217" width="8.140625" customWidth="1"/>
    <col min="9218" max="9218" width="41" customWidth="1"/>
    <col min="9219" max="9219" width="0" hidden="1" customWidth="1"/>
    <col min="9220" max="9220" width="18" customWidth="1"/>
    <col min="9473" max="9473" width="8.140625" customWidth="1"/>
    <col min="9474" max="9474" width="41" customWidth="1"/>
    <col min="9475" max="9475" width="0" hidden="1" customWidth="1"/>
    <col min="9476" max="9476" width="18" customWidth="1"/>
    <col min="9729" max="9729" width="8.140625" customWidth="1"/>
    <col min="9730" max="9730" width="41" customWidth="1"/>
    <col min="9731" max="9731" width="0" hidden="1" customWidth="1"/>
    <col min="9732" max="9732" width="18" customWidth="1"/>
    <col min="9985" max="9985" width="8.140625" customWidth="1"/>
    <col min="9986" max="9986" width="41" customWidth="1"/>
    <col min="9987" max="9987" width="0" hidden="1" customWidth="1"/>
    <col min="9988" max="9988" width="18" customWidth="1"/>
    <col min="10241" max="10241" width="8.140625" customWidth="1"/>
    <col min="10242" max="10242" width="41" customWidth="1"/>
    <col min="10243" max="10243" width="0" hidden="1" customWidth="1"/>
    <col min="10244" max="10244" width="18" customWidth="1"/>
    <col min="10497" max="10497" width="8.140625" customWidth="1"/>
    <col min="10498" max="10498" width="41" customWidth="1"/>
    <col min="10499" max="10499" width="0" hidden="1" customWidth="1"/>
    <col min="10500" max="10500" width="18" customWidth="1"/>
    <col min="10753" max="10753" width="8.140625" customWidth="1"/>
    <col min="10754" max="10754" width="41" customWidth="1"/>
    <col min="10755" max="10755" width="0" hidden="1" customWidth="1"/>
    <col min="10756" max="10756" width="18" customWidth="1"/>
    <col min="11009" max="11009" width="8.140625" customWidth="1"/>
    <col min="11010" max="11010" width="41" customWidth="1"/>
    <col min="11011" max="11011" width="0" hidden="1" customWidth="1"/>
    <col min="11012" max="11012" width="18" customWidth="1"/>
    <col min="11265" max="11265" width="8.140625" customWidth="1"/>
    <col min="11266" max="11266" width="41" customWidth="1"/>
    <col min="11267" max="11267" width="0" hidden="1" customWidth="1"/>
    <col min="11268" max="11268" width="18" customWidth="1"/>
    <col min="11521" max="11521" width="8.140625" customWidth="1"/>
    <col min="11522" max="11522" width="41" customWidth="1"/>
    <col min="11523" max="11523" width="0" hidden="1" customWidth="1"/>
    <col min="11524" max="11524" width="18" customWidth="1"/>
    <col min="11777" max="11777" width="8.140625" customWidth="1"/>
    <col min="11778" max="11778" width="41" customWidth="1"/>
    <col min="11779" max="11779" width="0" hidden="1" customWidth="1"/>
    <col min="11780" max="11780" width="18" customWidth="1"/>
    <col min="12033" max="12033" width="8.140625" customWidth="1"/>
    <col min="12034" max="12034" width="41" customWidth="1"/>
    <col min="12035" max="12035" width="0" hidden="1" customWidth="1"/>
    <col min="12036" max="12036" width="18" customWidth="1"/>
    <col min="12289" max="12289" width="8.140625" customWidth="1"/>
    <col min="12290" max="12290" width="41" customWidth="1"/>
    <col min="12291" max="12291" width="0" hidden="1" customWidth="1"/>
    <col min="12292" max="12292" width="18" customWidth="1"/>
    <col min="12545" max="12545" width="8.140625" customWidth="1"/>
    <col min="12546" max="12546" width="41" customWidth="1"/>
    <col min="12547" max="12547" width="0" hidden="1" customWidth="1"/>
    <col min="12548" max="12548" width="18" customWidth="1"/>
    <col min="12801" max="12801" width="8.140625" customWidth="1"/>
    <col min="12802" max="12802" width="41" customWidth="1"/>
    <col min="12803" max="12803" width="0" hidden="1" customWidth="1"/>
    <col min="12804" max="12804" width="18" customWidth="1"/>
    <col min="13057" max="13057" width="8.140625" customWidth="1"/>
    <col min="13058" max="13058" width="41" customWidth="1"/>
    <col min="13059" max="13059" width="0" hidden="1" customWidth="1"/>
    <col min="13060" max="13060" width="18" customWidth="1"/>
    <col min="13313" max="13313" width="8.140625" customWidth="1"/>
    <col min="13314" max="13314" width="41" customWidth="1"/>
    <col min="13315" max="13315" width="0" hidden="1" customWidth="1"/>
    <col min="13316" max="13316" width="18" customWidth="1"/>
    <col min="13569" max="13569" width="8.140625" customWidth="1"/>
    <col min="13570" max="13570" width="41" customWidth="1"/>
    <col min="13571" max="13571" width="0" hidden="1" customWidth="1"/>
    <col min="13572" max="13572" width="18" customWidth="1"/>
    <col min="13825" max="13825" width="8.140625" customWidth="1"/>
    <col min="13826" max="13826" width="41" customWidth="1"/>
    <col min="13827" max="13827" width="0" hidden="1" customWidth="1"/>
    <col min="13828" max="13828" width="18" customWidth="1"/>
    <col min="14081" max="14081" width="8.140625" customWidth="1"/>
    <col min="14082" max="14082" width="41" customWidth="1"/>
    <col min="14083" max="14083" width="0" hidden="1" customWidth="1"/>
    <col min="14084" max="14084" width="18" customWidth="1"/>
    <col min="14337" max="14337" width="8.140625" customWidth="1"/>
    <col min="14338" max="14338" width="41" customWidth="1"/>
    <col min="14339" max="14339" width="0" hidden="1" customWidth="1"/>
    <col min="14340" max="14340" width="18" customWidth="1"/>
    <col min="14593" max="14593" width="8.140625" customWidth="1"/>
    <col min="14594" max="14594" width="41" customWidth="1"/>
    <col min="14595" max="14595" width="0" hidden="1" customWidth="1"/>
    <col min="14596" max="14596" width="18" customWidth="1"/>
    <col min="14849" max="14849" width="8.140625" customWidth="1"/>
    <col min="14850" max="14850" width="41" customWidth="1"/>
    <col min="14851" max="14851" width="0" hidden="1" customWidth="1"/>
    <col min="14852" max="14852" width="18" customWidth="1"/>
    <col min="15105" max="15105" width="8.140625" customWidth="1"/>
    <col min="15106" max="15106" width="41" customWidth="1"/>
    <col min="15107" max="15107" width="0" hidden="1" customWidth="1"/>
    <col min="15108" max="15108" width="18" customWidth="1"/>
    <col min="15361" max="15361" width="8.140625" customWidth="1"/>
    <col min="15362" max="15362" width="41" customWidth="1"/>
    <col min="15363" max="15363" width="0" hidden="1" customWidth="1"/>
    <col min="15364" max="15364" width="18" customWidth="1"/>
    <col min="15617" max="15617" width="8.140625" customWidth="1"/>
    <col min="15618" max="15618" width="41" customWidth="1"/>
    <col min="15619" max="15619" width="0" hidden="1" customWidth="1"/>
    <col min="15620" max="15620" width="18" customWidth="1"/>
    <col min="15873" max="15873" width="8.140625" customWidth="1"/>
    <col min="15874" max="15874" width="41" customWidth="1"/>
    <col min="15875" max="15875" width="0" hidden="1" customWidth="1"/>
    <col min="15876" max="15876" width="18" customWidth="1"/>
    <col min="16129" max="16129" width="8.140625" customWidth="1"/>
    <col min="16130" max="16130" width="41" customWidth="1"/>
    <col min="16131" max="16131" width="0" hidden="1" customWidth="1"/>
    <col min="16132" max="16132" width="18" customWidth="1"/>
  </cols>
  <sheetData>
    <row r="1" spans="1:4" x14ac:dyDescent="0.2">
      <c r="B1" s="483" t="s">
        <v>442</v>
      </c>
    </row>
    <row r="2" spans="1:4" ht="25.5" x14ac:dyDescent="0.2">
      <c r="B2" s="484" t="s">
        <v>387</v>
      </c>
    </row>
    <row r="4" spans="1:4" x14ac:dyDescent="0.2">
      <c r="D4" s="485" t="s">
        <v>103</v>
      </c>
    </row>
    <row r="5" spans="1:4" ht="15" x14ac:dyDescent="0.2">
      <c r="A5" s="486" t="s">
        <v>388</v>
      </c>
      <c r="B5" s="486" t="s">
        <v>76</v>
      </c>
      <c r="C5" s="486" t="s">
        <v>389</v>
      </c>
      <c r="D5" s="486" t="s">
        <v>389</v>
      </c>
    </row>
    <row r="6" spans="1:4" ht="25.5" x14ac:dyDescent="0.2">
      <c r="A6" s="487" t="s">
        <v>390</v>
      </c>
      <c r="B6" s="488" t="s">
        <v>391</v>
      </c>
      <c r="C6" s="489">
        <v>2524281722</v>
      </c>
      <c r="D6" s="490">
        <v>3714895</v>
      </c>
    </row>
    <row r="7" spans="1:4" ht="25.5" x14ac:dyDescent="0.2">
      <c r="A7" s="487" t="s">
        <v>392</v>
      </c>
      <c r="B7" s="488" t="s">
        <v>393</v>
      </c>
      <c r="C7" s="489">
        <v>1221837236</v>
      </c>
      <c r="D7" s="490">
        <v>1491286</v>
      </c>
    </row>
    <row r="8" spans="1:4" ht="25.5" x14ac:dyDescent="0.2">
      <c r="A8" s="491" t="s">
        <v>394</v>
      </c>
      <c r="B8" s="492" t="s">
        <v>395</v>
      </c>
      <c r="C8" s="493">
        <v>1302444486</v>
      </c>
      <c r="D8" s="490">
        <f>D6-D7</f>
        <v>2223609</v>
      </c>
    </row>
    <row r="9" spans="1:4" ht="25.5" x14ac:dyDescent="0.2">
      <c r="A9" s="487" t="s">
        <v>396</v>
      </c>
      <c r="B9" s="488" t="s">
        <v>397</v>
      </c>
      <c r="C9" s="489">
        <v>104587169</v>
      </c>
      <c r="D9" s="490">
        <v>765756</v>
      </c>
    </row>
    <row r="10" spans="1:4" ht="25.5" x14ac:dyDescent="0.2">
      <c r="A10" s="487" t="s">
        <v>398</v>
      </c>
      <c r="B10" s="488" t="s">
        <v>399</v>
      </c>
      <c r="C10" s="489">
        <v>668389551</v>
      </c>
      <c r="D10" s="490">
        <v>692232</v>
      </c>
    </row>
    <row r="11" spans="1:4" ht="25.5" x14ac:dyDescent="0.2">
      <c r="A11" s="491" t="s">
        <v>400</v>
      </c>
      <c r="B11" s="492" t="s">
        <v>401</v>
      </c>
      <c r="C11" s="493">
        <v>-563802382</v>
      </c>
      <c r="D11" s="490">
        <f>D9-D10</f>
        <v>73524</v>
      </c>
    </row>
    <row r="12" spans="1:4" x14ac:dyDescent="0.2">
      <c r="A12" s="491" t="s">
        <v>402</v>
      </c>
      <c r="B12" s="492" t="s">
        <v>444</v>
      </c>
      <c r="C12" s="493">
        <v>738642104</v>
      </c>
      <c r="D12" s="490">
        <f>D8+D11</f>
        <v>2297133</v>
      </c>
    </row>
    <row r="13" spans="1:4" x14ac:dyDescent="0.2">
      <c r="A13" s="491"/>
      <c r="B13" s="492" t="s">
        <v>443</v>
      </c>
      <c r="C13" s="493">
        <v>738642104</v>
      </c>
      <c r="D13" s="350">
        <f>D12</f>
        <v>2297133</v>
      </c>
    </row>
    <row r="14" spans="1:4" x14ac:dyDescent="0.2">
      <c r="A14" s="491"/>
      <c r="B14" s="492"/>
      <c r="C14" s="493"/>
      <c r="D14" s="490"/>
    </row>
  </sheetData>
  <printOptions horizontalCentered="1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ED653-661D-46F7-BC15-BA772A1A146B}">
  <sheetPr>
    <tabColor indexed="50"/>
  </sheetPr>
  <dimension ref="A1:J14"/>
  <sheetViews>
    <sheetView zoomScaleNormal="100" workbookViewId="0">
      <selection activeCell="I30" sqref="I30"/>
    </sheetView>
  </sheetViews>
  <sheetFormatPr defaultColWidth="8" defaultRowHeight="12.75" x14ac:dyDescent="0.2"/>
  <cols>
    <col min="1" max="1" width="5.5703125" style="45" customWidth="1"/>
    <col min="2" max="2" width="37.7109375" style="46" customWidth="1"/>
    <col min="3" max="3" width="14.85546875" style="46" hidden="1" customWidth="1"/>
    <col min="4" max="4" width="15.85546875" style="46" customWidth="1"/>
    <col min="5" max="5" width="15.28515625" style="46" customWidth="1"/>
    <col min="6" max="16384" width="8" style="46"/>
  </cols>
  <sheetData>
    <row r="1" spans="1:10" ht="12.75" customHeight="1" x14ac:dyDescent="0.2">
      <c r="A1" s="881"/>
      <c r="B1" s="881"/>
      <c r="C1" s="881"/>
      <c r="D1" s="881"/>
      <c r="E1" s="881"/>
      <c r="F1" s="47"/>
      <c r="G1" s="47"/>
      <c r="H1" s="47"/>
      <c r="I1" s="47"/>
      <c r="J1" s="47"/>
    </row>
    <row r="2" spans="1:10" x14ac:dyDescent="0.2">
      <c r="A2" s="882" t="s">
        <v>448</v>
      </c>
      <c r="B2" s="882"/>
      <c r="C2" s="882"/>
      <c r="D2" s="882"/>
      <c r="E2" s="882"/>
      <c r="F2" s="494"/>
      <c r="G2" s="494"/>
      <c r="H2" s="494"/>
      <c r="I2" s="494"/>
      <c r="J2" s="494"/>
    </row>
    <row r="3" spans="1:10" x14ac:dyDescent="0.2">
      <c r="A3" s="883" t="s">
        <v>44</v>
      </c>
      <c r="B3" s="883"/>
      <c r="C3" s="883"/>
      <c r="D3" s="883"/>
      <c r="E3" s="883"/>
    </row>
    <row r="4" spans="1:10" x14ac:dyDescent="0.2">
      <c r="A4" s="883" t="s">
        <v>45</v>
      </c>
      <c r="B4" s="883"/>
      <c r="C4" s="883"/>
      <c r="D4" s="883"/>
      <c r="E4" s="883"/>
    </row>
    <row r="5" spans="1:10" s="48" customFormat="1" ht="15.75" thickBot="1" x14ac:dyDescent="0.25">
      <c r="A5" s="495"/>
      <c r="B5" s="496"/>
      <c r="C5" s="496"/>
      <c r="D5" s="496"/>
      <c r="E5" s="497" t="s">
        <v>41</v>
      </c>
    </row>
    <row r="6" spans="1:10" s="49" customFormat="1" ht="63" customHeight="1" x14ac:dyDescent="0.2">
      <c r="A6" s="498" t="s">
        <v>98</v>
      </c>
      <c r="B6" s="499" t="s">
        <v>42</v>
      </c>
      <c r="C6" s="499" t="s">
        <v>43</v>
      </c>
      <c r="D6" s="499" t="s">
        <v>46</v>
      </c>
      <c r="E6" s="500" t="s">
        <v>47</v>
      </c>
    </row>
    <row r="7" spans="1:10" s="49" customFormat="1" ht="18" customHeight="1" x14ac:dyDescent="0.2">
      <c r="A7" s="501"/>
      <c r="B7" s="502">
        <v>2</v>
      </c>
      <c r="C7" s="502"/>
      <c r="D7" s="502">
        <v>3</v>
      </c>
      <c r="E7" s="503">
        <v>4</v>
      </c>
    </row>
    <row r="8" spans="1:10" ht="18" customHeight="1" x14ac:dyDescent="0.2">
      <c r="A8" s="504" t="s">
        <v>73</v>
      </c>
      <c r="B8" s="409" t="s">
        <v>48</v>
      </c>
      <c r="C8" s="409">
        <v>2000</v>
      </c>
      <c r="D8" s="51">
        <v>40194</v>
      </c>
      <c r="E8" s="52">
        <v>1912</v>
      </c>
      <c r="G8" s="50"/>
    </row>
    <row r="9" spans="1:10" ht="18" customHeight="1" x14ac:dyDescent="0.2">
      <c r="A9" s="504" t="s">
        <v>74</v>
      </c>
      <c r="B9" s="409" t="s">
        <v>49</v>
      </c>
      <c r="C9" s="409">
        <v>39000</v>
      </c>
      <c r="D9" s="51">
        <v>39497</v>
      </c>
      <c r="E9" s="52">
        <v>758</v>
      </c>
      <c r="G9" s="50"/>
    </row>
    <row r="10" spans="1:10" ht="18" customHeight="1" x14ac:dyDescent="0.2">
      <c r="A10" s="504" t="s">
        <v>75</v>
      </c>
      <c r="B10" s="409" t="s">
        <v>449</v>
      </c>
      <c r="C10" s="409"/>
      <c r="D10" s="51">
        <v>1117</v>
      </c>
      <c r="E10" s="573">
        <v>0</v>
      </c>
      <c r="G10" s="50"/>
    </row>
    <row r="11" spans="1:10" ht="26.25" customHeight="1" x14ac:dyDescent="0.2">
      <c r="A11" s="504" t="s">
        <v>445</v>
      </c>
      <c r="B11" s="409" t="s">
        <v>446</v>
      </c>
      <c r="C11" s="409"/>
      <c r="D11" s="51">
        <v>64946</v>
      </c>
      <c r="E11" s="573">
        <v>0</v>
      </c>
      <c r="G11" s="50"/>
    </row>
    <row r="12" spans="1:10" ht="29.25" customHeight="1" x14ac:dyDescent="0.2">
      <c r="A12" s="504" t="s">
        <v>447</v>
      </c>
      <c r="B12" s="409" t="s">
        <v>405</v>
      </c>
      <c r="C12" s="409"/>
      <c r="D12" s="51">
        <v>17780</v>
      </c>
      <c r="E12" s="52">
        <v>5854</v>
      </c>
      <c r="G12" s="50"/>
    </row>
    <row r="13" spans="1:10" ht="36" customHeight="1" x14ac:dyDescent="0.2">
      <c r="A13" s="504" t="s">
        <v>475</v>
      </c>
      <c r="B13" s="999" t="s">
        <v>909</v>
      </c>
      <c r="C13" s="409"/>
      <c r="D13" s="51">
        <v>2692</v>
      </c>
      <c r="E13" s="573">
        <v>0</v>
      </c>
      <c r="G13" s="50"/>
    </row>
    <row r="14" spans="1:10" ht="18" customHeight="1" thickBot="1" x14ac:dyDescent="0.25">
      <c r="A14" s="505"/>
      <c r="B14" s="506" t="s">
        <v>126</v>
      </c>
      <c r="C14" s="506">
        <f>SUM(C8:C9)</f>
        <v>41000</v>
      </c>
      <c r="D14" s="53">
        <f>SUM(D8:D9)+D10+D11+D12+D13</f>
        <v>166226</v>
      </c>
      <c r="E14" s="53">
        <f>SUM(E8:E9)+E10+E11+E12+E13</f>
        <v>8524</v>
      </c>
    </row>
  </sheetData>
  <mergeCells count="4">
    <mergeCell ref="A1:E1"/>
    <mergeCell ref="A2:E2"/>
    <mergeCell ref="A3:E3"/>
    <mergeCell ref="A4:E4"/>
  </mergeCells>
  <printOptions horizontalCentered="1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EA1D-264E-4BA0-9E47-14AAF32427A5}">
  <dimension ref="A1:F86"/>
  <sheetViews>
    <sheetView view="pageBreakPreview" zoomScale="60" zoomScaleNormal="100" workbookViewId="0">
      <pane ySplit="5" topLeftCell="A30" activePane="bottomLeft" state="frozen"/>
      <selection activeCell="I30" sqref="I30"/>
      <selection pane="bottomLeft" activeCell="I30" sqref="I30"/>
    </sheetView>
  </sheetViews>
  <sheetFormatPr defaultRowHeight="12.75" x14ac:dyDescent="0.2"/>
  <cols>
    <col min="1" max="1" width="8.140625" customWidth="1"/>
    <col min="2" max="2" width="41" customWidth="1"/>
    <col min="3" max="3" width="36.42578125" customWidth="1"/>
    <col min="4" max="4" width="25.85546875" customWidth="1"/>
    <col min="5" max="5" width="25.42578125" customWidth="1"/>
    <col min="6" max="6" width="32.85546875" hidden="1" customWidth="1"/>
    <col min="256" max="256" width="8.140625" customWidth="1"/>
    <col min="257" max="257" width="41" customWidth="1"/>
    <col min="258" max="258" width="30.28515625" customWidth="1"/>
    <col min="259" max="259" width="0" hidden="1" customWidth="1"/>
    <col min="260" max="260" width="25.85546875" customWidth="1"/>
    <col min="261" max="261" width="25.42578125" customWidth="1"/>
    <col min="262" max="262" width="0" hidden="1" customWidth="1"/>
    <col min="512" max="512" width="8.140625" customWidth="1"/>
    <col min="513" max="513" width="41" customWidth="1"/>
    <col min="514" max="514" width="30.28515625" customWidth="1"/>
    <col min="515" max="515" width="0" hidden="1" customWidth="1"/>
    <col min="516" max="516" width="25.85546875" customWidth="1"/>
    <col min="517" max="517" width="25.42578125" customWidth="1"/>
    <col min="518" max="518" width="0" hidden="1" customWidth="1"/>
    <col min="768" max="768" width="8.140625" customWidth="1"/>
    <col min="769" max="769" width="41" customWidth="1"/>
    <col min="770" max="770" width="30.28515625" customWidth="1"/>
    <col min="771" max="771" width="0" hidden="1" customWidth="1"/>
    <col min="772" max="772" width="25.85546875" customWidth="1"/>
    <col min="773" max="773" width="25.42578125" customWidth="1"/>
    <col min="774" max="774" width="0" hidden="1" customWidth="1"/>
    <col min="1024" max="1024" width="8.140625" customWidth="1"/>
    <col min="1025" max="1025" width="41" customWidth="1"/>
    <col min="1026" max="1026" width="30.28515625" customWidth="1"/>
    <col min="1027" max="1027" width="0" hidden="1" customWidth="1"/>
    <col min="1028" max="1028" width="25.85546875" customWidth="1"/>
    <col min="1029" max="1029" width="25.42578125" customWidth="1"/>
    <col min="1030" max="1030" width="0" hidden="1" customWidth="1"/>
    <col min="1280" max="1280" width="8.140625" customWidth="1"/>
    <col min="1281" max="1281" width="41" customWidth="1"/>
    <col min="1282" max="1282" width="30.28515625" customWidth="1"/>
    <col min="1283" max="1283" width="0" hidden="1" customWidth="1"/>
    <col min="1284" max="1284" width="25.85546875" customWidth="1"/>
    <col min="1285" max="1285" width="25.42578125" customWidth="1"/>
    <col min="1286" max="1286" width="0" hidden="1" customWidth="1"/>
    <col min="1536" max="1536" width="8.140625" customWidth="1"/>
    <col min="1537" max="1537" width="41" customWidth="1"/>
    <col min="1538" max="1538" width="30.28515625" customWidth="1"/>
    <col min="1539" max="1539" width="0" hidden="1" customWidth="1"/>
    <col min="1540" max="1540" width="25.85546875" customWidth="1"/>
    <col min="1541" max="1541" width="25.42578125" customWidth="1"/>
    <col min="1542" max="1542" width="0" hidden="1" customWidth="1"/>
    <col min="1792" max="1792" width="8.140625" customWidth="1"/>
    <col min="1793" max="1793" width="41" customWidth="1"/>
    <col min="1794" max="1794" width="30.28515625" customWidth="1"/>
    <col min="1795" max="1795" width="0" hidden="1" customWidth="1"/>
    <col min="1796" max="1796" width="25.85546875" customWidth="1"/>
    <col min="1797" max="1797" width="25.42578125" customWidth="1"/>
    <col min="1798" max="1798" width="0" hidden="1" customWidth="1"/>
    <col min="2048" max="2048" width="8.140625" customWidth="1"/>
    <col min="2049" max="2049" width="41" customWidth="1"/>
    <col min="2050" max="2050" width="30.28515625" customWidth="1"/>
    <col min="2051" max="2051" width="0" hidden="1" customWidth="1"/>
    <col min="2052" max="2052" width="25.85546875" customWidth="1"/>
    <col min="2053" max="2053" width="25.42578125" customWidth="1"/>
    <col min="2054" max="2054" width="0" hidden="1" customWidth="1"/>
    <col min="2304" max="2304" width="8.140625" customWidth="1"/>
    <col min="2305" max="2305" width="41" customWidth="1"/>
    <col min="2306" max="2306" width="30.28515625" customWidth="1"/>
    <col min="2307" max="2307" width="0" hidden="1" customWidth="1"/>
    <col min="2308" max="2308" width="25.85546875" customWidth="1"/>
    <col min="2309" max="2309" width="25.42578125" customWidth="1"/>
    <col min="2310" max="2310" width="0" hidden="1" customWidth="1"/>
    <col min="2560" max="2560" width="8.140625" customWidth="1"/>
    <col min="2561" max="2561" width="41" customWidth="1"/>
    <col min="2562" max="2562" width="30.28515625" customWidth="1"/>
    <col min="2563" max="2563" width="0" hidden="1" customWidth="1"/>
    <col min="2564" max="2564" width="25.85546875" customWidth="1"/>
    <col min="2565" max="2565" width="25.42578125" customWidth="1"/>
    <col min="2566" max="2566" width="0" hidden="1" customWidth="1"/>
    <col min="2816" max="2816" width="8.140625" customWidth="1"/>
    <col min="2817" max="2817" width="41" customWidth="1"/>
    <col min="2818" max="2818" width="30.28515625" customWidth="1"/>
    <col min="2819" max="2819" width="0" hidden="1" customWidth="1"/>
    <col min="2820" max="2820" width="25.85546875" customWidth="1"/>
    <col min="2821" max="2821" width="25.42578125" customWidth="1"/>
    <col min="2822" max="2822" width="0" hidden="1" customWidth="1"/>
    <col min="3072" max="3072" width="8.140625" customWidth="1"/>
    <col min="3073" max="3073" width="41" customWidth="1"/>
    <col min="3074" max="3074" width="30.28515625" customWidth="1"/>
    <col min="3075" max="3075" width="0" hidden="1" customWidth="1"/>
    <col min="3076" max="3076" width="25.85546875" customWidth="1"/>
    <col min="3077" max="3077" width="25.42578125" customWidth="1"/>
    <col min="3078" max="3078" width="0" hidden="1" customWidth="1"/>
    <col min="3328" max="3328" width="8.140625" customWidth="1"/>
    <col min="3329" max="3329" width="41" customWidth="1"/>
    <col min="3330" max="3330" width="30.28515625" customWidth="1"/>
    <col min="3331" max="3331" width="0" hidden="1" customWidth="1"/>
    <col min="3332" max="3332" width="25.85546875" customWidth="1"/>
    <col min="3333" max="3333" width="25.42578125" customWidth="1"/>
    <col min="3334" max="3334" width="0" hidden="1" customWidth="1"/>
    <col min="3584" max="3584" width="8.140625" customWidth="1"/>
    <col min="3585" max="3585" width="41" customWidth="1"/>
    <col min="3586" max="3586" width="30.28515625" customWidth="1"/>
    <col min="3587" max="3587" width="0" hidden="1" customWidth="1"/>
    <col min="3588" max="3588" width="25.85546875" customWidth="1"/>
    <col min="3589" max="3589" width="25.42578125" customWidth="1"/>
    <col min="3590" max="3590" width="0" hidden="1" customWidth="1"/>
    <col min="3840" max="3840" width="8.140625" customWidth="1"/>
    <col min="3841" max="3841" width="41" customWidth="1"/>
    <col min="3842" max="3842" width="30.28515625" customWidth="1"/>
    <col min="3843" max="3843" width="0" hidden="1" customWidth="1"/>
    <col min="3844" max="3844" width="25.85546875" customWidth="1"/>
    <col min="3845" max="3845" width="25.42578125" customWidth="1"/>
    <col min="3846" max="3846" width="0" hidden="1" customWidth="1"/>
    <col min="4096" max="4096" width="8.140625" customWidth="1"/>
    <col min="4097" max="4097" width="41" customWidth="1"/>
    <col min="4098" max="4098" width="30.28515625" customWidth="1"/>
    <col min="4099" max="4099" width="0" hidden="1" customWidth="1"/>
    <col min="4100" max="4100" width="25.85546875" customWidth="1"/>
    <col min="4101" max="4101" width="25.42578125" customWidth="1"/>
    <col min="4102" max="4102" width="0" hidden="1" customWidth="1"/>
    <col min="4352" max="4352" width="8.140625" customWidth="1"/>
    <col min="4353" max="4353" width="41" customWidth="1"/>
    <col min="4354" max="4354" width="30.28515625" customWidth="1"/>
    <col min="4355" max="4355" width="0" hidden="1" customWidth="1"/>
    <col min="4356" max="4356" width="25.85546875" customWidth="1"/>
    <col min="4357" max="4357" width="25.42578125" customWidth="1"/>
    <col min="4358" max="4358" width="0" hidden="1" customWidth="1"/>
    <col min="4608" max="4608" width="8.140625" customWidth="1"/>
    <col min="4609" max="4609" width="41" customWidth="1"/>
    <col min="4610" max="4610" width="30.28515625" customWidth="1"/>
    <col min="4611" max="4611" width="0" hidden="1" customWidth="1"/>
    <col min="4612" max="4612" width="25.85546875" customWidth="1"/>
    <col min="4613" max="4613" width="25.42578125" customWidth="1"/>
    <col min="4614" max="4614" width="0" hidden="1" customWidth="1"/>
    <col min="4864" max="4864" width="8.140625" customWidth="1"/>
    <col min="4865" max="4865" width="41" customWidth="1"/>
    <col min="4866" max="4866" width="30.28515625" customWidth="1"/>
    <col min="4867" max="4867" width="0" hidden="1" customWidth="1"/>
    <col min="4868" max="4868" width="25.85546875" customWidth="1"/>
    <col min="4869" max="4869" width="25.42578125" customWidth="1"/>
    <col min="4870" max="4870" width="0" hidden="1" customWidth="1"/>
    <col min="5120" max="5120" width="8.140625" customWidth="1"/>
    <col min="5121" max="5121" width="41" customWidth="1"/>
    <col min="5122" max="5122" width="30.28515625" customWidth="1"/>
    <col min="5123" max="5123" width="0" hidden="1" customWidth="1"/>
    <col min="5124" max="5124" width="25.85546875" customWidth="1"/>
    <col min="5125" max="5125" width="25.42578125" customWidth="1"/>
    <col min="5126" max="5126" width="0" hidden="1" customWidth="1"/>
    <col min="5376" max="5376" width="8.140625" customWidth="1"/>
    <col min="5377" max="5377" width="41" customWidth="1"/>
    <col min="5378" max="5378" width="30.28515625" customWidth="1"/>
    <col min="5379" max="5379" width="0" hidden="1" customWidth="1"/>
    <col min="5380" max="5380" width="25.85546875" customWidth="1"/>
    <col min="5381" max="5381" width="25.42578125" customWidth="1"/>
    <col min="5382" max="5382" width="0" hidden="1" customWidth="1"/>
    <col min="5632" max="5632" width="8.140625" customWidth="1"/>
    <col min="5633" max="5633" width="41" customWidth="1"/>
    <col min="5634" max="5634" width="30.28515625" customWidth="1"/>
    <col min="5635" max="5635" width="0" hidden="1" customWidth="1"/>
    <col min="5636" max="5636" width="25.85546875" customWidth="1"/>
    <col min="5637" max="5637" width="25.42578125" customWidth="1"/>
    <col min="5638" max="5638" width="0" hidden="1" customWidth="1"/>
    <col min="5888" max="5888" width="8.140625" customWidth="1"/>
    <col min="5889" max="5889" width="41" customWidth="1"/>
    <col min="5890" max="5890" width="30.28515625" customWidth="1"/>
    <col min="5891" max="5891" width="0" hidden="1" customWidth="1"/>
    <col min="5892" max="5892" width="25.85546875" customWidth="1"/>
    <col min="5893" max="5893" width="25.42578125" customWidth="1"/>
    <col min="5894" max="5894" width="0" hidden="1" customWidth="1"/>
    <col min="6144" max="6144" width="8.140625" customWidth="1"/>
    <col min="6145" max="6145" width="41" customWidth="1"/>
    <col min="6146" max="6146" width="30.28515625" customWidth="1"/>
    <col min="6147" max="6147" width="0" hidden="1" customWidth="1"/>
    <col min="6148" max="6148" width="25.85546875" customWidth="1"/>
    <col min="6149" max="6149" width="25.42578125" customWidth="1"/>
    <col min="6150" max="6150" width="0" hidden="1" customWidth="1"/>
    <col min="6400" max="6400" width="8.140625" customWidth="1"/>
    <col min="6401" max="6401" width="41" customWidth="1"/>
    <col min="6402" max="6402" width="30.28515625" customWidth="1"/>
    <col min="6403" max="6403" width="0" hidden="1" customWidth="1"/>
    <col min="6404" max="6404" width="25.85546875" customWidth="1"/>
    <col min="6405" max="6405" width="25.42578125" customWidth="1"/>
    <col min="6406" max="6406" width="0" hidden="1" customWidth="1"/>
    <col min="6656" max="6656" width="8.140625" customWidth="1"/>
    <col min="6657" max="6657" width="41" customWidth="1"/>
    <col min="6658" max="6658" width="30.28515625" customWidth="1"/>
    <col min="6659" max="6659" width="0" hidden="1" customWidth="1"/>
    <col min="6660" max="6660" width="25.85546875" customWidth="1"/>
    <col min="6661" max="6661" width="25.42578125" customWidth="1"/>
    <col min="6662" max="6662" width="0" hidden="1" customWidth="1"/>
    <col min="6912" max="6912" width="8.140625" customWidth="1"/>
    <col min="6913" max="6913" width="41" customWidth="1"/>
    <col min="6914" max="6914" width="30.28515625" customWidth="1"/>
    <col min="6915" max="6915" width="0" hidden="1" customWidth="1"/>
    <col min="6916" max="6916" width="25.85546875" customWidth="1"/>
    <col min="6917" max="6917" width="25.42578125" customWidth="1"/>
    <col min="6918" max="6918" width="0" hidden="1" customWidth="1"/>
    <col min="7168" max="7168" width="8.140625" customWidth="1"/>
    <col min="7169" max="7169" width="41" customWidth="1"/>
    <col min="7170" max="7170" width="30.28515625" customWidth="1"/>
    <col min="7171" max="7171" width="0" hidden="1" customWidth="1"/>
    <col min="7172" max="7172" width="25.85546875" customWidth="1"/>
    <col min="7173" max="7173" width="25.42578125" customWidth="1"/>
    <col min="7174" max="7174" width="0" hidden="1" customWidth="1"/>
    <col min="7424" max="7424" width="8.140625" customWidth="1"/>
    <col min="7425" max="7425" width="41" customWidth="1"/>
    <col min="7426" max="7426" width="30.28515625" customWidth="1"/>
    <col min="7427" max="7427" width="0" hidden="1" customWidth="1"/>
    <col min="7428" max="7428" width="25.85546875" customWidth="1"/>
    <col min="7429" max="7429" width="25.42578125" customWidth="1"/>
    <col min="7430" max="7430" width="0" hidden="1" customWidth="1"/>
    <col min="7680" max="7680" width="8.140625" customWidth="1"/>
    <col min="7681" max="7681" width="41" customWidth="1"/>
    <col min="7682" max="7682" width="30.28515625" customWidth="1"/>
    <col min="7683" max="7683" width="0" hidden="1" customWidth="1"/>
    <col min="7684" max="7684" width="25.85546875" customWidth="1"/>
    <col min="7685" max="7685" width="25.42578125" customWidth="1"/>
    <col min="7686" max="7686" width="0" hidden="1" customWidth="1"/>
    <col min="7936" max="7936" width="8.140625" customWidth="1"/>
    <col min="7937" max="7937" width="41" customWidth="1"/>
    <col min="7938" max="7938" width="30.28515625" customWidth="1"/>
    <col min="7939" max="7939" width="0" hidden="1" customWidth="1"/>
    <col min="7940" max="7940" width="25.85546875" customWidth="1"/>
    <col min="7941" max="7941" width="25.42578125" customWidth="1"/>
    <col min="7942" max="7942" width="0" hidden="1" customWidth="1"/>
    <col min="8192" max="8192" width="8.140625" customWidth="1"/>
    <col min="8193" max="8193" width="41" customWidth="1"/>
    <col min="8194" max="8194" width="30.28515625" customWidth="1"/>
    <col min="8195" max="8195" width="0" hidden="1" customWidth="1"/>
    <col min="8196" max="8196" width="25.85546875" customWidth="1"/>
    <col min="8197" max="8197" width="25.42578125" customWidth="1"/>
    <col min="8198" max="8198" width="0" hidden="1" customWidth="1"/>
    <col min="8448" max="8448" width="8.140625" customWidth="1"/>
    <col min="8449" max="8449" width="41" customWidth="1"/>
    <col min="8450" max="8450" width="30.28515625" customWidth="1"/>
    <col min="8451" max="8451" width="0" hidden="1" customWidth="1"/>
    <col min="8452" max="8452" width="25.85546875" customWidth="1"/>
    <col min="8453" max="8453" width="25.42578125" customWidth="1"/>
    <col min="8454" max="8454" width="0" hidden="1" customWidth="1"/>
    <col min="8704" max="8704" width="8.140625" customWidth="1"/>
    <col min="8705" max="8705" width="41" customWidth="1"/>
    <col min="8706" max="8706" width="30.28515625" customWidth="1"/>
    <col min="8707" max="8707" width="0" hidden="1" customWidth="1"/>
    <col min="8708" max="8708" width="25.85546875" customWidth="1"/>
    <col min="8709" max="8709" width="25.42578125" customWidth="1"/>
    <col min="8710" max="8710" width="0" hidden="1" customWidth="1"/>
    <col min="8960" max="8960" width="8.140625" customWidth="1"/>
    <col min="8961" max="8961" width="41" customWidth="1"/>
    <col min="8962" max="8962" width="30.28515625" customWidth="1"/>
    <col min="8963" max="8963" width="0" hidden="1" customWidth="1"/>
    <col min="8964" max="8964" width="25.85546875" customWidth="1"/>
    <col min="8965" max="8965" width="25.42578125" customWidth="1"/>
    <col min="8966" max="8966" width="0" hidden="1" customWidth="1"/>
    <col min="9216" max="9216" width="8.140625" customWidth="1"/>
    <col min="9217" max="9217" width="41" customWidth="1"/>
    <col min="9218" max="9218" width="30.28515625" customWidth="1"/>
    <col min="9219" max="9219" width="0" hidden="1" customWidth="1"/>
    <col min="9220" max="9220" width="25.85546875" customWidth="1"/>
    <col min="9221" max="9221" width="25.42578125" customWidth="1"/>
    <col min="9222" max="9222" width="0" hidden="1" customWidth="1"/>
    <col min="9472" max="9472" width="8.140625" customWidth="1"/>
    <col min="9473" max="9473" width="41" customWidth="1"/>
    <col min="9474" max="9474" width="30.28515625" customWidth="1"/>
    <col min="9475" max="9475" width="0" hidden="1" customWidth="1"/>
    <col min="9476" max="9476" width="25.85546875" customWidth="1"/>
    <col min="9477" max="9477" width="25.42578125" customWidth="1"/>
    <col min="9478" max="9478" width="0" hidden="1" customWidth="1"/>
    <col min="9728" max="9728" width="8.140625" customWidth="1"/>
    <col min="9729" max="9729" width="41" customWidth="1"/>
    <col min="9730" max="9730" width="30.28515625" customWidth="1"/>
    <col min="9731" max="9731" width="0" hidden="1" customWidth="1"/>
    <col min="9732" max="9732" width="25.85546875" customWidth="1"/>
    <col min="9733" max="9733" width="25.42578125" customWidth="1"/>
    <col min="9734" max="9734" width="0" hidden="1" customWidth="1"/>
    <col min="9984" max="9984" width="8.140625" customWidth="1"/>
    <col min="9985" max="9985" width="41" customWidth="1"/>
    <col min="9986" max="9986" width="30.28515625" customWidth="1"/>
    <col min="9987" max="9987" width="0" hidden="1" customWidth="1"/>
    <col min="9988" max="9988" width="25.85546875" customWidth="1"/>
    <col min="9989" max="9989" width="25.42578125" customWidth="1"/>
    <col min="9990" max="9990" width="0" hidden="1" customWidth="1"/>
    <col min="10240" max="10240" width="8.140625" customWidth="1"/>
    <col min="10241" max="10241" width="41" customWidth="1"/>
    <col min="10242" max="10242" width="30.28515625" customWidth="1"/>
    <col min="10243" max="10243" width="0" hidden="1" customWidth="1"/>
    <col min="10244" max="10244" width="25.85546875" customWidth="1"/>
    <col min="10245" max="10245" width="25.42578125" customWidth="1"/>
    <col min="10246" max="10246" width="0" hidden="1" customWidth="1"/>
    <col min="10496" max="10496" width="8.140625" customWidth="1"/>
    <col min="10497" max="10497" width="41" customWidth="1"/>
    <col min="10498" max="10498" width="30.28515625" customWidth="1"/>
    <col min="10499" max="10499" width="0" hidden="1" customWidth="1"/>
    <col min="10500" max="10500" width="25.85546875" customWidth="1"/>
    <col min="10501" max="10501" width="25.42578125" customWidth="1"/>
    <col min="10502" max="10502" width="0" hidden="1" customWidth="1"/>
    <col min="10752" max="10752" width="8.140625" customWidth="1"/>
    <col min="10753" max="10753" width="41" customWidth="1"/>
    <col min="10754" max="10754" width="30.28515625" customWidth="1"/>
    <col min="10755" max="10755" width="0" hidden="1" customWidth="1"/>
    <col min="10756" max="10756" width="25.85546875" customWidth="1"/>
    <col min="10757" max="10757" width="25.42578125" customWidth="1"/>
    <col min="10758" max="10758" width="0" hidden="1" customWidth="1"/>
    <col min="11008" max="11008" width="8.140625" customWidth="1"/>
    <col min="11009" max="11009" width="41" customWidth="1"/>
    <col min="11010" max="11010" width="30.28515625" customWidth="1"/>
    <col min="11011" max="11011" width="0" hidden="1" customWidth="1"/>
    <col min="11012" max="11012" width="25.85546875" customWidth="1"/>
    <col min="11013" max="11013" width="25.42578125" customWidth="1"/>
    <col min="11014" max="11014" width="0" hidden="1" customWidth="1"/>
    <col min="11264" max="11264" width="8.140625" customWidth="1"/>
    <col min="11265" max="11265" width="41" customWidth="1"/>
    <col min="11266" max="11266" width="30.28515625" customWidth="1"/>
    <col min="11267" max="11267" width="0" hidden="1" customWidth="1"/>
    <col min="11268" max="11268" width="25.85546875" customWidth="1"/>
    <col min="11269" max="11269" width="25.42578125" customWidth="1"/>
    <col min="11270" max="11270" width="0" hidden="1" customWidth="1"/>
    <col min="11520" max="11520" width="8.140625" customWidth="1"/>
    <col min="11521" max="11521" width="41" customWidth="1"/>
    <col min="11522" max="11522" width="30.28515625" customWidth="1"/>
    <col min="11523" max="11523" width="0" hidden="1" customWidth="1"/>
    <col min="11524" max="11524" width="25.85546875" customWidth="1"/>
    <col min="11525" max="11525" width="25.42578125" customWidth="1"/>
    <col min="11526" max="11526" width="0" hidden="1" customWidth="1"/>
    <col min="11776" max="11776" width="8.140625" customWidth="1"/>
    <col min="11777" max="11777" width="41" customWidth="1"/>
    <col min="11778" max="11778" width="30.28515625" customWidth="1"/>
    <col min="11779" max="11779" width="0" hidden="1" customWidth="1"/>
    <col min="11780" max="11780" width="25.85546875" customWidth="1"/>
    <col min="11781" max="11781" width="25.42578125" customWidth="1"/>
    <col min="11782" max="11782" width="0" hidden="1" customWidth="1"/>
    <col min="12032" max="12032" width="8.140625" customWidth="1"/>
    <col min="12033" max="12033" width="41" customWidth="1"/>
    <col min="12034" max="12034" width="30.28515625" customWidth="1"/>
    <col min="12035" max="12035" width="0" hidden="1" customWidth="1"/>
    <col min="12036" max="12036" width="25.85546875" customWidth="1"/>
    <col min="12037" max="12037" width="25.42578125" customWidth="1"/>
    <col min="12038" max="12038" width="0" hidden="1" customWidth="1"/>
    <col min="12288" max="12288" width="8.140625" customWidth="1"/>
    <col min="12289" max="12289" width="41" customWidth="1"/>
    <col min="12290" max="12290" width="30.28515625" customWidth="1"/>
    <col min="12291" max="12291" width="0" hidden="1" customWidth="1"/>
    <col min="12292" max="12292" width="25.85546875" customWidth="1"/>
    <col min="12293" max="12293" width="25.42578125" customWidth="1"/>
    <col min="12294" max="12294" width="0" hidden="1" customWidth="1"/>
    <col min="12544" max="12544" width="8.140625" customWidth="1"/>
    <col min="12545" max="12545" width="41" customWidth="1"/>
    <col min="12546" max="12546" width="30.28515625" customWidth="1"/>
    <col min="12547" max="12547" width="0" hidden="1" customWidth="1"/>
    <col min="12548" max="12548" width="25.85546875" customWidth="1"/>
    <col min="12549" max="12549" width="25.42578125" customWidth="1"/>
    <col min="12550" max="12550" width="0" hidden="1" customWidth="1"/>
    <col min="12800" max="12800" width="8.140625" customWidth="1"/>
    <col min="12801" max="12801" width="41" customWidth="1"/>
    <col min="12802" max="12802" width="30.28515625" customWidth="1"/>
    <col min="12803" max="12803" width="0" hidden="1" customWidth="1"/>
    <col min="12804" max="12804" width="25.85546875" customWidth="1"/>
    <col min="12805" max="12805" width="25.42578125" customWidth="1"/>
    <col min="12806" max="12806" width="0" hidden="1" customWidth="1"/>
    <col min="13056" max="13056" width="8.140625" customWidth="1"/>
    <col min="13057" max="13057" width="41" customWidth="1"/>
    <col min="13058" max="13058" width="30.28515625" customWidth="1"/>
    <col min="13059" max="13059" width="0" hidden="1" customWidth="1"/>
    <col min="13060" max="13060" width="25.85546875" customWidth="1"/>
    <col min="13061" max="13061" width="25.42578125" customWidth="1"/>
    <col min="13062" max="13062" width="0" hidden="1" customWidth="1"/>
    <col min="13312" max="13312" width="8.140625" customWidth="1"/>
    <col min="13313" max="13313" width="41" customWidth="1"/>
    <col min="13314" max="13314" width="30.28515625" customWidth="1"/>
    <col min="13315" max="13315" width="0" hidden="1" customWidth="1"/>
    <col min="13316" max="13316" width="25.85546875" customWidth="1"/>
    <col min="13317" max="13317" width="25.42578125" customWidth="1"/>
    <col min="13318" max="13318" width="0" hidden="1" customWidth="1"/>
    <col min="13568" max="13568" width="8.140625" customWidth="1"/>
    <col min="13569" max="13569" width="41" customWidth="1"/>
    <col min="13570" max="13570" width="30.28515625" customWidth="1"/>
    <col min="13571" max="13571" width="0" hidden="1" customWidth="1"/>
    <col min="13572" max="13572" width="25.85546875" customWidth="1"/>
    <col min="13573" max="13573" width="25.42578125" customWidth="1"/>
    <col min="13574" max="13574" width="0" hidden="1" customWidth="1"/>
    <col min="13824" max="13824" width="8.140625" customWidth="1"/>
    <col min="13825" max="13825" width="41" customWidth="1"/>
    <col min="13826" max="13826" width="30.28515625" customWidth="1"/>
    <col min="13827" max="13827" width="0" hidden="1" customWidth="1"/>
    <col min="13828" max="13828" width="25.85546875" customWidth="1"/>
    <col min="13829" max="13829" width="25.42578125" customWidth="1"/>
    <col min="13830" max="13830" width="0" hidden="1" customWidth="1"/>
    <col min="14080" max="14080" width="8.140625" customWidth="1"/>
    <col min="14081" max="14081" width="41" customWidth="1"/>
    <col min="14082" max="14082" width="30.28515625" customWidth="1"/>
    <col min="14083" max="14083" width="0" hidden="1" customWidth="1"/>
    <col min="14084" max="14084" width="25.85546875" customWidth="1"/>
    <col min="14085" max="14085" width="25.42578125" customWidth="1"/>
    <col min="14086" max="14086" width="0" hidden="1" customWidth="1"/>
    <col min="14336" max="14336" width="8.140625" customWidth="1"/>
    <col min="14337" max="14337" width="41" customWidth="1"/>
    <col min="14338" max="14338" width="30.28515625" customWidth="1"/>
    <col min="14339" max="14339" width="0" hidden="1" customWidth="1"/>
    <col min="14340" max="14340" width="25.85546875" customWidth="1"/>
    <col min="14341" max="14341" width="25.42578125" customWidth="1"/>
    <col min="14342" max="14342" width="0" hidden="1" customWidth="1"/>
    <col min="14592" max="14592" width="8.140625" customWidth="1"/>
    <col min="14593" max="14593" width="41" customWidth="1"/>
    <col min="14594" max="14594" width="30.28515625" customWidth="1"/>
    <col min="14595" max="14595" width="0" hidden="1" customWidth="1"/>
    <col min="14596" max="14596" width="25.85546875" customWidth="1"/>
    <col min="14597" max="14597" width="25.42578125" customWidth="1"/>
    <col min="14598" max="14598" width="0" hidden="1" customWidth="1"/>
    <col min="14848" max="14848" width="8.140625" customWidth="1"/>
    <col min="14849" max="14849" width="41" customWidth="1"/>
    <col min="14850" max="14850" width="30.28515625" customWidth="1"/>
    <col min="14851" max="14851" width="0" hidden="1" customWidth="1"/>
    <col min="14852" max="14852" width="25.85546875" customWidth="1"/>
    <col min="14853" max="14853" width="25.42578125" customWidth="1"/>
    <col min="14854" max="14854" width="0" hidden="1" customWidth="1"/>
    <col min="15104" max="15104" width="8.140625" customWidth="1"/>
    <col min="15105" max="15105" width="41" customWidth="1"/>
    <col min="15106" max="15106" width="30.28515625" customWidth="1"/>
    <col min="15107" max="15107" width="0" hidden="1" customWidth="1"/>
    <col min="15108" max="15108" width="25.85546875" customWidth="1"/>
    <col min="15109" max="15109" width="25.42578125" customWidth="1"/>
    <col min="15110" max="15110" width="0" hidden="1" customWidth="1"/>
    <col min="15360" max="15360" width="8.140625" customWidth="1"/>
    <col min="15361" max="15361" width="41" customWidth="1"/>
    <col min="15362" max="15362" width="30.28515625" customWidth="1"/>
    <col min="15363" max="15363" width="0" hidden="1" customWidth="1"/>
    <col min="15364" max="15364" width="25.85546875" customWidth="1"/>
    <col min="15365" max="15365" width="25.42578125" customWidth="1"/>
    <col min="15366" max="15366" width="0" hidden="1" customWidth="1"/>
    <col min="15616" max="15616" width="8.140625" customWidth="1"/>
    <col min="15617" max="15617" width="41" customWidth="1"/>
    <col min="15618" max="15618" width="30.28515625" customWidth="1"/>
    <col min="15619" max="15619" width="0" hidden="1" customWidth="1"/>
    <col min="15620" max="15620" width="25.85546875" customWidth="1"/>
    <col min="15621" max="15621" width="25.42578125" customWidth="1"/>
    <col min="15622" max="15622" width="0" hidden="1" customWidth="1"/>
    <col min="15872" max="15872" width="8.140625" customWidth="1"/>
    <col min="15873" max="15873" width="41" customWidth="1"/>
    <col min="15874" max="15874" width="30.28515625" customWidth="1"/>
    <col min="15875" max="15875" width="0" hidden="1" customWidth="1"/>
    <col min="15876" max="15876" width="25.85546875" customWidth="1"/>
    <col min="15877" max="15877" width="25.42578125" customWidth="1"/>
    <col min="15878" max="15878" width="0" hidden="1" customWidth="1"/>
    <col min="16128" max="16128" width="8.140625" customWidth="1"/>
    <col min="16129" max="16129" width="41" customWidth="1"/>
    <col min="16130" max="16130" width="30.28515625" customWidth="1"/>
    <col min="16131" max="16131" width="0" hidden="1" customWidth="1"/>
    <col min="16132" max="16132" width="25.85546875" customWidth="1"/>
    <col min="16133" max="16133" width="25.42578125" customWidth="1"/>
    <col min="16134" max="16134" width="0" hidden="1" customWidth="1"/>
  </cols>
  <sheetData>
    <row r="1" spans="1:6" x14ac:dyDescent="0.2">
      <c r="C1" t="s">
        <v>907</v>
      </c>
    </row>
    <row r="2" spans="1:6" x14ac:dyDescent="0.2">
      <c r="E2" t="s">
        <v>103</v>
      </c>
    </row>
    <row r="3" spans="1:6" ht="18" customHeight="1" x14ac:dyDescent="0.2">
      <c r="A3" s="884" t="s">
        <v>908</v>
      </c>
      <c r="B3" s="885"/>
      <c r="C3" s="885"/>
      <c r="D3" s="885"/>
      <c r="E3" s="885"/>
      <c r="F3" s="885"/>
    </row>
    <row r="4" spans="1:6" ht="15" x14ac:dyDescent="0.2">
      <c r="A4" s="486" t="s">
        <v>388</v>
      </c>
      <c r="B4" s="486" t="s">
        <v>76</v>
      </c>
      <c r="C4" s="486" t="s">
        <v>755</v>
      </c>
      <c r="D4" s="486" t="s">
        <v>756</v>
      </c>
      <c r="E4" s="486" t="s">
        <v>757</v>
      </c>
      <c r="F4" s="486" t="s">
        <v>757</v>
      </c>
    </row>
    <row r="5" spans="1:6" ht="15" x14ac:dyDescent="0.2">
      <c r="A5" s="486">
        <v>1</v>
      </c>
      <c r="B5" s="486">
        <v>2</v>
      </c>
      <c r="C5" s="486">
        <v>3</v>
      </c>
      <c r="D5" s="486">
        <v>4</v>
      </c>
      <c r="E5" s="486">
        <v>5</v>
      </c>
      <c r="F5" s="341"/>
    </row>
    <row r="6" spans="1:6" x14ac:dyDescent="0.2">
      <c r="A6" s="487" t="s">
        <v>390</v>
      </c>
      <c r="B6" s="488" t="s">
        <v>758</v>
      </c>
      <c r="C6" s="489">
        <f>[1]Munka1!E2/1000</f>
        <v>1926.6030000000001</v>
      </c>
      <c r="D6" s="489">
        <v>0</v>
      </c>
      <c r="E6" s="489">
        <f>[1]Munka1!K3/1000</f>
        <v>1873.2660000000001</v>
      </c>
      <c r="F6" s="341"/>
    </row>
    <row r="7" spans="1:6" x14ac:dyDescent="0.2">
      <c r="A7" s="487" t="s">
        <v>392</v>
      </c>
      <c r="B7" s="488" t="s">
        <v>759</v>
      </c>
      <c r="C7" s="489">
        <f>[1]Munka1!E3/1000</f>
        <v>23.050999999999998</v>
      </c>
      <c r="D7" s="489">
        <v>0</v>
      </c>
      <c r="E7" s="489">
        <f>[1]Munka1!K4/1000</f>
        <v>2025.7570000000001</v>
      </c>
      <c r="F7" s="341"/>
    </row>
    <row r="8" spans="1:6" x14ac:dyDescent="0.2">
      <c r="A8" s="491" t="s">
        <v>396</v>
      </c>
      <c r="B8" s="492" t="s">
        <v>760</v>
      </c>
      <c r="C8" s="489">
        <f>[1]Munka1!E4/1000</f>
        <v>1949.654</v>
      </c>
      <c r="D8" s="493">
        <v>0</v>
      </c>
      <c r="E8" s="489">
        <f>[1]Munka1!K5/1000</f>
        <v>3899.0230000000001</v>
      </c>
      <c r="F8" s="341"/>
    </row>
    <row r="9" spans="1:6" ht="25.5" x14ac:dyDescent="0.2">
      <c r="A9" s="487" t="s">
        <v>398</v>
      </c>
      <c r="B9" s="488" t="s">
        <v>761</v>
      </c>
      <c r="C9" s="489">
        <f>[1]Munka1!E5/1000</f>
        <v>13228294.623</v>
      </c>
      <c r="D9" s="489">
        <v>0</v>
      </c>
      <c r="E9" s="489">
        <f>[1]Munka1!K6/1000</f>
        <v>12888731.006999999</v>
      </c>
      <c r="F9" s="341"/>
    </row>
    <row r="10" spans="1:6" ht="25.5" x14ac:dyDescent="0.2">
      <c r="A10" s="487" t="s">
        <v>400</v>
      </c>
      <c r="B10" s="488" t="s">
        <v>683</v>
      </c>
      <c r="C10" s="489">
        <f>[1]Munka1!E6/1000</f>
        <v>115225.31</v>
      </c>
      <c r="D10" s="489">
        <v>0</v>
      </c>
      <c r="E10" s="489">
        <f>[1]Munka1!K7/1000</f>
        <v>92451.103000000003</v>
      </c>
      <c r="F10" s="341"/>
    </row>
    <row r="11" spans="1:6" x14ac:dyDescent="0.2">
      <c r="A11" s="487" t="s">
        <v>762</v>
      </c>
      <c r="B11" s="488" t="s">
        <v>674</v>
      </c>
      <c r="C11" s="489">
        <f>[1]Munka1!E7/1000</f>
        <v>24763.844000000001</v>
      </c>
      <c r="D11" s="489">
        <v>0</v>
      </c>
      <c r="E11" s="489">
        <f>[1]Munka1!K8/1000</f>
        <v>189933.77100000001</v>
      </c>
      <c r="F11" s="341"/>
    </row>
    <row r="12" spans="1:6" x14ac:dyDescent="0.2">
      <c r="A12" s="491" t="s">
        <v>526</v>
      </c>
      <c r="B12" s="492" t="s">
        <v>763</v>
      </c>
      <c r="C12" s="489">
        <f>[1]Munka1!E8/1000</f>
        <v>13368283.777000001</v>
      </c>
      <c r="D12" s="493">
        <v>0</v>
      </c>
      <c r="E12" s="489">
        <f>[1]Munka1!K9/1000</f>
        <v>13171115.880999999</v>
      </c>
      <c r="F12" s="341"/>
    </row>
    <row r="13" spans="1:6" ht="25.5" x14ac:dyDescent="0.2">
      <c r="A13" s="487" t="s">
        <v>528</v>
      </c>
      <c r="B13" s="488" t="s">
        <v>764</v>
      </c>
      <c r="C13" s="489">
        <f>[1]Munka1!E9/1000</f>
        <v>446002.90600000002</v>
      </c>
      <c r="D13" s="489">
        <v>0</v>
      </c>
      <c r="E13" s="489">
        <f>[1]Munka1!K10/1000</f>
        <v>441996.02899999998</v>
      </c>
      <c r="F13" s="341"/>
    </row>
    <row r="14" spans="1:6" ht="25.5" x14ac:dyDescent="0.2">
      <c r="A14" s="487" t="s">
        <v>532</v>
      </c>
      <c r="B14" s="488" t="s">
        <v>765</v>
      </c>
      <c r="C14" s="489">
        <f>[1]Munka1!E10/1000</f>
        <v>298835.408</v>
      </c>
      <c r="D14" s="489">
        <v>0</v>
      </c>
      <c r="E14" s="489">
        <f>[1]Munka1!K11/1000</f>
        <v>296658.27399999998</v>
      </c>
      <c r="F14" s="341"/>
    </row>
    <row r="15" spans="1:6" x14ac:dyDescent="0.2">
      <c r="A15" s="487" t="s">
        <v>540</v>
      </c>
      <c r="B15" s="488" t="s">
        <v>766</v>
      </c>
      <c r="C15" s="489">
        <f>[1]Munka1!E11/1000</f>
        <v>147167.49799999999</v>
      </c>
      <c r="D15" s="489">
        <v>0</v>
      </c>
      <c r="E15" s="489">
        <f>[1]Munka1!K12/1000</f>
        <v>145337.755</v>
      </c>
      <c r="F15" s="341"/>
    </row>
    <row r="16" spans="1:6" ht="25.5" x14ac:dyDescent="0.2">
      <c r="A16" s="491" t="s">
        <v>552</v>
      </c>
      <c r="B16" s="492" t="s">
        <v>767</v>
      </c>
      <c r="C16" s="489">
        <f>[1]Munka1!E12/1000</f>
        <v>446002.90600000002</v>
      </c>
      <c r="D16" s="493">
        <v>0</v>
      </c>
      <c r="E16" s="489">
        <f>[1]Munka1!K13/1000</f>
        <v>441996.02899999998</v>
      </c>
      <c r="F16" s="341"/>
    </row>
    <row r="17" spans="1:6" ht="38.25" x14ac:dyDescent="0.2">
      <c r="A17" s="491" t="s">
        <v>570</v>
      </c>
      <c r="B17" s="492" t="s">
        <v>768</v>
      </c>
      <c r="C17" s="489">
        <f>[1]Munka1!E13/1000</f>
        <v>13816236.336999999</v>
      </c>
      <c r="D17" s="493">
        <v>0</v>
      </c>
      <c r="E17" s="489">
        <f>[1]Munka1!K14/1000</f>
        <v>13617010.933</v>
      </c>
      <c r="F17" s="341"/>
    </row>
    <row r="18" spans="1:6" x14ac:dyDescent="0.2">
      <c r="A18" s="487" t="s">
        <v>769</v>
      </c>
      <c r="B18" s="488" t="s">
        <v>770</v>
      </c>
      <c r="C18" s="489">
        <f>[1]Munka1!E14/1000</f>
        <v>32.494999999999997</v>
      </c>
      <c r="D18" s="489">
        <v>0</v>
      </c>
      <c r="E18" s="489">
        <f>[1]Munka1!K15/1000</f>
        <v>0</v>
      </c>
      <c r="F18" s="341"/>
    </row>
    <row r="19" spans="1:6" x14ac:dyDescent="0.2">
      <c r="A19" s="487" t="s">
        <v>771</v>
      </c>
      <c r="B19" s="488" t="s">
        <v>772</v>
      </c>
      <c r="C19" s="489">
        <f>[1]Munka1!E15/1000</f>
        <v>0.17</v>
      </c>
      <c r="D19" s="489">
        <v>0</v>
      </c>
      <c r="E19" s="489">
        <f>[1]Munka1!K16/1000</f>
        <v>0</v>
      </c>
      <c r="F19" s="341"/>
    </row>
    <row r="20" spans="1:6" ht="25.5" x14ac:dyDescent="0.2">
      <c r="A20" s="491" t="s">
        <v>773</v>
      </c>
      <c r="B20" s="492" t="s">
        <v>774</v>
      </c>
      <c r="C20" s="489">
        <f>[1]Munka1!E16/1000</f>
        <v>32.664999999999999</v>
      </c>
      <c r="D20" s="493">
        <v>0</v>
      </c>
      <c r="E20" s="489">
        <f>[1]Munka1!K17/1000</f>
        <v>0</v>
      </c>
      <c r="F20" s="341"/>
    </row>
    <row r="21" spans="1:6" x14ac:dyDescent="0.2">
      <c r="A21" s="487" t="s">
        <v>775</v>
      </c>
      <c r="B21" s="488" t="s">
        <v>776</v>
      </c>
      <c r="C21" s="489">
        <f>[1]Munka1!E17/1000</f>
        <v>744994.92299999995</v>
      </c>
      <c r="D21" s="489">
        <v>0</v>
      </c>
      <c r="E21" s="489">
        <f>[1]Munka1!K18/1000</f>
        <v>1365707.8489999999</v>
      </c>
      <c r="F21" s="341"/>
    </row>
    <row r="22" spans="1:6" x14ac:dyDescent="0.2">
      <c r="A22" s="487" t="s">
        <v>777</v>
      </c>
      <c r="B22" s="488" t="s">
        <v>778</v>
      </c>
      <c r="C22" s="489">
        <f>[1]Munka1!E18/1000</f>
        <v>0</v>
      </c>
      <c r="D22" s="489">
        <v>0</v>
      </c>
      <c r="E22" s="489">
        <f>[1]Munka1!K19/1000</f>
        <v>914313.69799999997</v>
      </c>
      <c r="F22" s="341"/>
    </row>
    <row r="23" spans="1:6" x14ac:dyDescent="0.2">
      <c r="A23" s="491" t="s">
        <v>779</v>
      </c>
      <c r="B23" s="492" t="s">
        <v>780</v>
      </c>
      <c r="C23" s="489">
        <f>[1]Munka1!E19/1000</f>
        <v>744994.92299999995</v>
      </c>
      <c r="D23" s="493">
        <v>0</v>
      </c>
      <c r="E23" s="489">
        <f>[1]Munka1!K20/1000</f>
        <v>2280021.5469999998</v>
      </c>
      <c r="F23" s="341"/>
    </row>
    <row r="24" spans="1:6" x14ac:dyDescent="0.2">
      <c r="A24" s="491" t="s">
        <v>781</v>
      </c>
      <c r="B24" s="492" t="s">
        <v>782</v>
      </c>
      <c r="C24" s="489">
        <f>[1]Munka1!E20/1000</f>
        <v>745027.58799999999</v>
      </c>
      <c r="D24" s="493">
        <v>0</v>
      </c>
      <c r="E24" s="489">
        <f>[1]Munka1!K21/1000</f>
        <v>2280021.5469999998</v>
      </c>
      <c r="F24" s="341"/>
    </row>
    <row r="25" spans="1:6" ht="38.25" x14ac:dyDescent="0.2">
      <c r="A25" s="487" t="s">
        <v>783</v>
      </c>
      <c r="B25" s="488" t="s">
        <v>784</v>
      </c>
      <c r="C25" s="489">
        <f>[1]Munka1!E21/1000</f>
        <v>23434.195</v>
      </c>
      <c r="D25" s="489">
        <v>0</v>
      </c>
      <c r="E25" s="489">
        <f>[1]Munka1!K22/1000</f>
        <v>29101.600999999999</v>
      </c>
      <c r="F25" s="341"/>
    </row>
    <row r="26" spans="1:6" ht="25.5" x14ac:dyDescent="0.2">
      <c r="A26" s="487" t="s">
        <v>785</v>
      </c>
      <c r="B26" s="488" t="s">
        <v>786</v>
      </c>
      <c r="C26" s="489">
        <f>[1]Munka1!E22/1000</f>
        <v>11368.974</v>
      </c>
      <c r="D26" s="489">
        <v>0</v>
      </c>
      <c r="E26" s="489">
        <f>[1]Munka1!K23/1000</f>
        <v>11160.161</v>
      </c>
      <c r="F26" s="341"/>
    </row>
    <row r="27" spans="1:6" ht="38.25" x14ac:dyDescent="0.2">
      <c r="A27" s="487" t="s">
        <v>787</v>
      </c>
      <c r="B27" s="488" t="s">
        <v>788</v>
      </c>
      <c r="C27" s="489">
        <f>[1]Munka1!E23/1000</f>
        <v>10070.714</v>
      </c>
      <c r="D27" s="489">
        <v>0</v>
      </c>
      <c r="E27" s="489">
        <f>[1]Munka1!K24/1000</f>
        <v>15090.022999999999</v>
      </c>
      <c r="F27" s="341"/>
    </row>
    <row r="28" spans="1:6" ht="25.5" x14ac:dyDescent="0.2">
      <c r="A28" s="487" t="s">
        <v>789</v>
      </c>
      <c r="B28" s="488" t="s">
        <v>790</v>
      </c>
      <c r="C28" s="489">
        <f>[1]Munka1!E24/1000</f>
        <v>1994.5070000000001</v>
      </c>
      <c r="D28" s="489">
        <v>0</v>
      </c>
      <c r="E28" s="489">
        <f>[1]Munka1!K25/1000</f>
        <v>2851.4169999999999</v>
      </c>
      <c r="F28" s="341"/>
    </row>
    <row r="29" spans="1:6" ht="38.25" x14ac:dyDescent="0.2">
      <c r="A29" s="487" t="s">
        <v>791</v>
      </c>
      <c r="B29" s="488" t="s">
        <v>792</v>
      </c>
      <c r="C29" s="489">
        <f>[1]Munka1!E25/1000</f>
        <v>19545.398000000001</v>
      </c>
      <c r="D29" s="489">
        <v>0</v>
      </c>
      <c r="E29" s="489">
        <f>[1]Munka1!K26/1000</f>
        <v>16106.567999999999</v>
      </c>
      <c r="F29" s="341"/>
    </row>
    <row r="30" spans="1:6" ht="51" x14ac:dyDescent="0.2">
      <c r="A30" s="487" t="s">
        <v>793</v>
      </c>
      <c r="B30" s="488" t="s">
        <v>794</v>
      </c>
      <c r="C30" s="489">
        <f>[1]Munka1!E26/1000</f>
        <v>1286.627</v>
      </c>
      <c r="D30" s="489">
        <v>0</v>
      </c>
      <c r="E30" s="489">
        <f>[1]Munka1!K27/1000</f>
        <v>3617.5120000000002</v>
      </c>
      <c r="F30" s="341"/>
    </row>
    <row r="31" spans="1:6" ht="25.5" x14ac:dyDescent="0.2">
      <c r="A31" s="487" t="s">
        <v>795</v>
      </c>
      <c r="B31" s="488" t="s">
        <v>796</v>
      </c>
      <c r="C31" s="489">
        <f>[1]Munka1!E27/1000</f>
        <v>7852.3370000000004</v>
      </c>
      <c r="D31" s="489">
        <v>0</v>
      </c>
      <c r="E31" s="489">
        <f>[1]Munka1!K28/1000</f>
        <v>6132.58</v>
      </c>
      <c r="F31" s="341"/>
    </row>
    <row r="32" spans="1:6" ht="38.25" x14ac:dyDescent="0.2">
      <c r="A32" s="487" t="s">
        <v>797</v>
      </c>
      <c r="B32" s="488" t="s">
        <v>798</v>
      </c>
      <c r="C32" s="489">
        <f>[1]Munka1!E28/1000</f>
        <v>5402.0240000000003</v>
      </c>
      <c r="D32" s="489">
        <v>0</v>
      </c>
      <c r="E32" s="489">
        <f>[1]Munka1!K29/1000</f>
        <v>2508.4839999999999</v>
      </c>
      <c r="F32" s="341"/>
    </row>
    <row r="33" spans="1:6" ht="38.25" x14ac:dyDescent="0.2">
      <c r="A33" s="487" t="s">
        <v>799</v>
      </c>
      <c r="B33" s="488" t="s">
        <v>800</v>
      </c>
      <c r="C33" s="489">
        <f>[1]Munka1!E29/1000</f>
        <v>0</v>
      </c>
      <c r="D33" s="489">
        <v>0</v>
      </c>
      <c r="E33" s="489">
        <f>[1]Munka1!K30/1000</f>
        <v>2.1280000000000001</v>
      </c>
      <c r="F33" s="341"/>
    </row>
    <row r="34" spans="1:6" ht="25.5" x14ac:dyDescent="0.2">
      <c r="A34" s="487" t="s">
        <v>801</v>
      </c>
      <c r="B34" s="488" t="s">
        <v>802</v>
      </c>
      <c r="C34" s="489">
        <f>[1]Munka1!E30/1000</f>
        <v>5004.41</v>
      </c>
      <c r="D34" s="489">
        <v>0</v>
      </c>
      <c r="E34" s="489">
        <f>[1]Munka1!K31/1000</f>
        <v>3845.864</v>
      </c>
      <c r="F34" s="341"/>
    </row>
    <row r="35" spans="1:6" ht="38.25" x14ac:dyDescent="0.2">
      <c r="A35" s="487" t="s">
        <v>803</v>
      </c>
      <c r="B35" s="488" t="s">
        <v>804</v>
      </c>
      <c r="C35" s="489">
        <f>[1]Munka1!E31/1000</f>
        <v>10780.092000000001</v>
      </c>
      <c r="D35" s="489">
        <v>0</v>
      </c>
      <c r="E35" s="489">
        <f>[1]Munka1!K32/1000</f>
        <v>239.44</v>
      </c>
      <c r="F35" s="341"/>
    </row>
    <row r="36" spans="1:6" ht="25.5" x14ac:dyDescent="0.2">
      <c r="A36" s="487" t="s">
        <v>805</v>
      </c>
      <c r="B36" s="488" t="s">
        <v>806</v>
      </c>
      <c r="C36" s="489">
        <f>[1]Munka1!E32/1000</f>
        <v>10780.092000000001</v>
      </c>
      <c r="D36" s="489">
        <v>0</v>
      </c>
      <c r="E36" s="489">
        <f>[1]Munka1!K33/1000</f>
        <v>239.44</v>
      </c>
      <c r="F36" s="341"/>
    </row>
    <row r="37" spans="1:6" ht="38.25" x14ac:dyDescent="0.2">
      <c r="A37" s="487" t="s">
        <v>807</v>
      </c>
      <c r="B37" s="488" t="s">
        <v>808</v>
      </c>
      <c r="C37" s="489">
        <f>[1]Munka1!E33/1000</f>
        <v>1124.6099999999999</v>
      </c>
      <c r="D37" s="489">
        <v>0</v>
      </c>
      <c r="E37" s="489">
        <f>[1]Munka1!K34/1000</f>
        <v>1044.702</v>
      </c>
      <c r="F37" s="341"/>
    </row>
    <row r="38" spans="1:6" ht="51" x14ac:dyDescent="0.2">
      <c r="A38" s="487" t="s">
        <v>809</v>
      </c>
      <c r="B38" s="488" t="s">
        <v>810</v>
      </c>
      <c r="C38" s="489">
        <f>[1]Munka1!E34/1000</f>
        <v>1124.6099999999999</v>
      </c>
      <c r="D38" s="489">
        <v>0</v>
      </c>
      <c r="E38" s="489">
        <f>[1]Munka1!K35/1000</f>
        <v>1044.702</v>
      </c>
      <c r="F38" s="341"/>
    </row>
    <row r="39" spans="1:6" ht="38.25" x14ac:dyDescent="0.2">
      <c r="A39" s="487" t="s">
        <v>811</v>
      </c>
      <c r="B39" s="488" t="s">
        <v>812</v>
      </c>
      <c r="C39" s="489">
        <f>[1]Munka1!E35/1000</f>
        <v>9969.7890000000007</v>
      </c>
      <c r="D39" s="489">
        <v>0</v>
      </c>
      <c r="E39" s="489">
        <f>[1]Munka1!K36/1000</f>
        <v>5294.8249999999998</v>
      </c>
      <c r="F39" s="341"/>
    </row>
    <row r="40" spans="1:6" ht="51" x14ac:dyDescent="0.2">
      <c r="A40" s="487" t="s">
        <v>813</v>
      </c>
      <c r="B40" s="488" t="s">
        <v>814</v>
      </c>
      <c r="C40" s="489">
        <f>[1]Munka1!E36/1000</f>
        <v>6764.1530000000002</v>
      </c>
      <c r="D40" s="489">
        <v>0</v>
      </c>
      <c r="E40" s="489">
        <f>[1]Munka1!K37/1000</f>
        <v>5294.8249999999998</v>
      </c>
      <c r="F40" s="341"/>
    </row>
    <row r="41" spans="1:6" ht="25.5" x14ac:dyDescent="0.2">
      <c r="A41" s="491" t="s">
        <v>815</v>
      </c>
      <c r="B41" s="492" t="s">
        <v>816</v>
      </c>
      <c r="C41" s="489">
        <f>[1]Munka1!E37/1000</f>
        <v>64854.084000000003</v>
      </c>
      <c r="D41" s="493">
        <v>0</v>
      </c>
      <c r="E41" s="489">
        <f>[1]Munka1!K38/1000</f>
        <v>51787.135999999999</v>
      </c>
      <c r="F41" s="341"/>
    </row>
    <row r="42" spans="1:6" ht="51" x14ac:dyDescent="0.2">
      <c r="A42" s="487" t="s">
        <v>817</v>
      </c>
      <c r="B42" s="488" t="s">
        <v>818</v>
      </c>
      <c r="C42" s="489">
        <f>[1]Munka1!E38/1000</f>
        <v>309.89499999999998</v>
      </c>
      <c r="D42" s="489">
        <v>0</v>
      </c>
      <c r="E42" s="489">
        <f>[1]Munka1!K39/1000</f>
        <v>0</v>
      </c>
      <c r="F42" s="341"/>
    </row>
    <row r="43" spans="1:6" ht="38.25" x14ac:dyDescent="0.2">
      <c r="A43" s="487" t="s">
        <v>819</v>
      </c>
      <c r="B43" s="488" t="s">
        <v>820</v>
      </c>
      <c r="C43" s="489">
        <f>[1]Munka1!E39/1000</f>
        <v>3101.8069999999998</v>
      </c>
      <c r="D43" s="489">
        <v>0</v>
      </c>
      <c r="E43" s="489">
        <f>[1]Munka1!K40/1000</f>
        <v>831.96900000000005</v>
      </c>
      <c r="F43" s="341"/>
    </row>
    <row r="44" spans="1:6" ht="38.25" x14ac:dyDescent="0.2">
      <c r="A44" s="487" t="s">
        <v>821</v>
      </c>
      <c r="B44" s="488" t="s">
        <v>822</v>
      </c>
      <c r="C44" s="489">
        <f>[1]Munka1!E40/1000</f>
        <v>3101.8069999999998</v>
      </c>
      <c r="D44" s="489">
        <v>0</v>
      </c>
      <c r="E44" s="489">
        <f>[1]Munka1!K41/1000</f>
        <v>831.96900000000005</v>
      </c>
      <c r="F44" s="341"/>
    </row>
    <row r="45" spans="1:6" ht="38.25" x14ac:dyDescent="0.2">
      <c r="A45" s="487" t="s">
        <v>823</v>
      </c>
      <c r="B45" s="488" t="s">
        <v>824</v>
      </c>
      <c r="C45" s="489">
        <f>[1]Munka1!E41/1000</f>
        <v>6098.2120000000004</v>
      </c>
      <c r="D45" s="489">
        <v>0</v>
      </c>
      <c r="E45" s="489">
        <f>[1]Munka1!K42/1000</f>
        <v>5143.4489999999996</v>
      </c>
      <c r="F45" s="341"/>
    </row>
    <row r="46" spans="1:6" ht="51" x14ac:dyDescent="0.2">
      <c r="A46" s="487" t="s">
        <v>825</v>
      </c>
      <c r="B46" s="488" t="s">
        <v>826</v>
      </c>
      <c r="C46" s="489">
        <f>[1]Munka1!E42/1000</f>
        <v>6098.2120000000004</v>
      </c>
      <c r="D46" s="489">
        <v>0</v>
      </c>
      <c r="E46" s="489">
        <f>[1]Munka1!K43/1000</f>
        <v>5143.4489999999996</v>
      </c>
      <c r="F46" s="341"/>
    </row>
    <row r="47" spans="1:6" ht="25.5" x14ac:dyDescent="0.2">
      <c r="A47" s="491" t="s">
        <v>827</v>
      </c>
      <c r="B47" s="492" t="s">
        <v>828</v>
      </c>
      <c r="C47" s="489">
        <f>[1]Munka1!E43/1000</f>
        <v>9509.9140000000007</v>
      </c>
      <c r="D47" s="493">
        <v>0</v>
      </c>
      <c r="E47" s="489">
        <f>[1]Munka1!K44/1000</f>
        <v>5975.4179999999997</v>
      </c>
      <c r="F47" s="341"/>
    </row>
    <row r="48" spans="1:6" x14ac:dyDescent="0.2">
      <c r="A48" s="487" t="s">
        <v>829</v>
      </c>
      <c r="B48" s="488" t="s">
        <v>830</v>
      </c>
      <c r="C48" s="489">
        <f>[1]Munka1!E44/1000</f>
        <v>8775.5820000000003</v>
      </c>
      <c r="D48" s="489">
        <v>0</v>
      </c>
      <c r="E48" s="489">
        <f>[1]Munka1!K45/1000</f>
        <v>8108.5119999999997</v>
      </c>
      <c r="F48" s="341"/>
    </row>
    <row r="49" spans="1:6" ht="25.5" x14ac:dyDescent="0.2">
      <c r="A49" s="487" t="s">
        <v>831</v>
      </c>
      <c r="B49" s="488" t="s">
        <v>832</v>
      </c>
      <c r="C49" s="489">
        <f>[1]Munka1!E45/1000</f>
        <v>8775.5820000000003</v>
      </c>
      <c r="D49" s="489">
        <v>0</v>
      </c>
      <c r="E49" s="489">
        <f>[1]Munka1!K46/1000</f>
        <v>8108.5119999999997</v>
      </c>
      <c r="F49" s="341"/>
    </row>
    <row r="50" spans="1:6" x14ac:dyDescent="0.2">
      <c r="A50" s="487" t="s">
        <v>833</v>
      </c>
      <c r="B50" s="488" t="s">
        <v>834</v>
      </c>
      <c r="C50" s="489">
        <f>[1]Munka1!E46/1000</f>
        <v>1700</v>
      </c>
      <c r="D50" s="489">
        <v>0</v>
      </c>
      <c r="E50" s="489">
        <f>[1]Munka1!K47/1000</f>
        <v>1700</v>
      </c>
      <c r="F50" s="341"/>
    </row>
    <row r="51" spans="1:6" ht="25.5" x14ac:dyDescent="0.2">
      <c r="A51" s="491" t="s">
        <v>835</v>
      </c>
      <c r="B51" s="492" t="s">
        <v>836</v>
      </c>
      <c r="C51" s="489">
        <f>[1]Munka1!E47/1000</f>
        <v>10475.582</v>
      </c>
      <c r="D51" s="493">
        <v>0</v>
      </c>
      <c r="E51" s="489">
        <f>[1]Munka1!K48/1000</f>
        <v>9808.5120000000006</v>
      </c>
      <c r="F51" s="341"/>
    </row>
    <row r="52" spans="1:6" x14ac:dyDescent="0.2">
      <c r="A52" s="491" t="s">
        <v>837</v>
      </c>
      <c r="B52" s="492" t="s">
        <v>838</v>
      </c>
      <c r="C52" s="489">
        <f>[1]Munka1!E48/1000</f>
        <v>84839.58</v>
      </c>
      <c r="D52" s="493">
        <v>0</v>
      </c>
      <c r="E52" s="489">
        <f>[1]Munka1!K49/1000</f>
        <v>67571.066000000006</v>
      </c>
      <c r="F52" s="341"/>
    </row>
    <row r="53" spans="1:6" x14ac:dyDescent="0.2">
      <c r="A53" s="487" t="s">
        <v>839</v>
      </c>
      <c r="B53" s="488" t="s">
        <v>840</v>
      </c>
      <c r="C53" s="489">
        <f>[1]Munka1!E49/1000</f>
        <v>-22681</v>
      </c>
      <c r="D53" s="489">
        <v>0</v>
      </c>
      <c r="E53" s="489">
        <f>[1]Munka1!K50/1000</f>
        <v>21770</v>
      </c>
      <c r="F53" s="341"/>
    </row>
    <row r="54" spans="1:6" ht="25.5" x14ac:dyDescent="0.2">
      <c r="A54" s="491" t="s">
        <v>841</v>
      </c>
      <c r="B54" s="492" t="s">
        <v>842</v>
      </c>
      <c r="C54" s="489">
        <f>[1]Munka1!E50/1000</f>
        <v>-22681</v>
      </c>
      <c r="D54" s="493">
        <v>0</v>
      </c>
      <c r="E54" s="489">
        <f>[1]Munka1!K51/1000</f>
        <v>21770</v>
      </c>
      <c r="F54" s="341"/>
    </row>
    <row r="55" spans="1:6" ht="25.5" x14ac:dyDescent="0.2">
      <c r="A55" s="487" t="s">
        <v>843</v>
      </c>
      <c r="B55" s="488" t="s">
        <v>844</v>
      </c>
      <c r="C55" s="489">
        <f>[1]Munka1!E51/1000</f>
        <v>7183.2860000000001</v>
      </c>
      <c r="D55" s="489">
        <v>0</v>
      </c>
      <c r="E55" s="489">
        <f>[1]Munka1!K52/1000</f>
        <v>8840.7780000000002</v>
      </c>
      <c r="F55" s="341"/>
    </row>
    <row r="56" spans="1:6" ht="25.5" x14ac:dyDescent="0.2">
      <c r="A56" s="491" t="s">
        <v>845</v>
      </c>
      <c r="B56" s="492" t="s">
        <v>846</v>
      </c>
      <c r="C56" s="489">
        <f>[1]Munka1!E52/1000</f>
        <v>7183.2860000000001</v>
      </c>
      <c r="D56" s="493">
        <v>0</v>
      </c>
      <c r="E56" s="489">
        <f>[1]Munka1!K53/1000</f>
        <v>8840.7780000000002</v>
      </c>
      <c r="F56" s="341"/>
    </row>
    <row r="57" spans="1:6" ht="25.5" x14ac:dyDescent="0.2">
      <c r="A57" s="491" t="s">
        <v>847</v>
      </c>
      <c r="B57" s="492" t="s">
        <v>848</v>
      </c>
      <c r="C57" s="489">
        <f>[1]Munka1!E53/1000</f>
        <v>-15497.714</v>
      </c>
      <c r="D57" s="493">
        <v>0</v>
      </c>
      <c r="E57" s="489">
        <f>[1]Munka1!K54/1000</f>
        <v>30610.777999999998</v>
      </c>
      <c r="F57" s="341"/>
    </row>
    <row r="58" spans="1:6" ht="25.5" x14ac:dyDescent="0.2">
      <c r="A58" s="487" t="s">
        <v>849</v>
      </c>
      <c r="B58" s="488" t="s">
        <v>850</v>
      </c>
      <c r="C58" s="489">
        <f>[1]Munka1!E54/1000</f>
        <v>491.154</v>
      </c>
      <c r="D58" s="489">
        <v>0</v>
      </c>
      <c r="E58" s="489">
        <f>[1]Munka1!K55/1000</f>
        <v>130.166</v>
      </c>
      <c r="F58" s="341"/>
    </row>
    <row r="59" spans="1:6" ht="25.5" x14ac:dyDescent="0.2">
      <c r="A59" s="491" t="s">
        <v>851</v>
      </c>
      <c r="B59" s="492" t="s">
        <v>852</v>
      </c>
      <c r="C59" s="489">
        <f>[1]Munka1!E55/1000</f>
        <v>491.154</v>
      </c>
      <c r="D59" s="493">
        <v>0</v>
      </c>
      <c r="E59" s="489">
        <f>[1]Munka1!K56/1000</f>
        <v>130.166</v>
      </c>
      <c r="F59" s="341"/>
    </row>
    <row r="60" spans="1:6" x14ac:dyDescent="0.2">
      <c r="A60" s="491" t="s">
        <v>853</v>
      </c>
      <c r="B60" s="492" t="s">
        <v>854</v>
      </c>
      <c r="C60" s="489">
        <f>[1]Munka1!E56/1000</f>
        <v>14631096.945</v>
      </c>
      <c r="D60" s="493">
        <v>0</v>
      </c>
      <c r="E60" s="489">
        <f>[1]Munka1!K57/1000</f>
        <v>15995344.49</v>
      </c>
      <c r="F60" s="341"/>
    </row>
    <row r="61" spans="1:6" x14ac:dyDescent="0.2">
      <c r="A61" s="487" t="s">
        <v>855</v>
      </c>
      <c r="B61" s="488" t="s">
        <v>856</v>
      </c>
      <c r="C61" s="489">
        <f>[1]Munka1!E57/1000</f>
        <v>16683440.556</v>
      </c>
      <c r="D61" s="489">
        <v>0</v>
      </c>
      <c r="E61" s="489">
        <f>[1]Munka1!K58/1000</f>
        <v>16683440.556</v>
      </c>
      <c r="F61" s="341"/>
    </row>
    <row r="62" spans="1:6" x14ac:dyDescent="0.2">
      <c r="A62" s="487" t="s">
        <v>857</v>
      </c>
      <c r="B62" s="488" t="s">
        <v>858</v>
      </c>
      <c r="C62" s="489">
        <f>[1]Munka1!E58/1000</f>
        <v>-904445.95</v>
      </c>
      <c r="D62" s="489">
        <v>0</v>
      </c>
      <c r="E62" s="489">
        <f>[1]Munka1!K59/1000</f>
        <v>-853972.84499999997</v>
      </c>
      <c r="F62" s="341"/>
    </row>
    <row r="63" spans="1:6" ht="25.5" x14ac:dyDescent="0.2">
      <c r="A63" s="487" t="s">
        <v>859</v>
      </c>
      <c r="B63" s="488" t="s">
        <v>860</v>
      </c>
      <c r="C63" s="489">
        <f>[1]Munka1!E59/1000</f>
        <v>315326.55599999998</v>
      </c>
      <c r="D63" s="489">
        <v>0</v>
      </c>
      <c r="E63" s="489">
        <f>[1]Munka1!K60/1000</f>
        <v>315326.55599999998</v>
      </c>
      <c r="F63" s="341"/>
    </row>
    <row r="64" spans="1:6" x14ac:dyDescent="0.2">
      <c r="A64" s="487" t="s">
        <v>861</v>
      </c>
      <c r="B64" s="488" t="s">
        <v>862</v>
      </c>
      <c r="C64" s="489">
        <f>[1]Munka1!E60/1000</f>
        <v>-3338444.2650000001</v>
      </c>
      <c r="D64" s="489">
        <v>0</v>
      </c>
      <c r="E64" s="489">
        <f>[1]Munka1!H2/1000</f>
        <v>-2949719.915</v>
      </c>
      <c r="F64" s="341"/>
    </row>
    <row r="65" spans="1:6" x14ac:dyDescent="0.2">
      <c r="A65" s="487" t="s">
        <v>863</v>
      </c>
      <c r="B65" s="488" t="s">
        <v>864</v>
      </c>
      <c r="C65" s="489">
        <f>[1]Munka1!E61/1000</f>
        <v>388724.35</v>
      </c>
      <c r="D65" s="489">
        <v>0</v>
      </c>
      <c r="E65" s="489">
        <f>[1]Munka1!H3/1000</f>
        <v>1402816.9650000001</v>
      </c>
      <c r="F65" s="341"/>
    </row>
    <row r="66" spans="1:6" x14ac:dyDescent="0.2">
      <c r="A66" s="491" t="s">
        <v>865</v>
      </c>
      <c r="B66" s="492" t="s">
        <v>866</v>
      </c>
      <c r="C66" s="489">
        <f>[1]Munka1!E62/1000</f>
        <v>13144601.247</v>
      </c>
      <c r="D66" s="493">
        <v>0</v>
      </c>
      <c r="E66" s="489">
        <f>[1]Munka1!H4/1000</f>
        <v>14597891.317</v>
      </c>
      <c r="F66" s="341"/>
    </row>
    <row r="67" spans="1:6" ht="25.5" x14ac:dyDescent="0.2">
      <c r="A67" s="487" t="s">
        <v>867</v>
      </c>
      <c r="B67" s="488" t="s">
        <v>868</v>
      </c>
      <c r="C67" s="489">
        <f>[1]Munka1!B2/1000</f>
        <v>188.322</v>
      </c>
      <c r="D67" s="489">
        <v>0</v>
      </c>
      <c r="E67" s="489">
        <f>[1]Munka1!H5/1000</f>
        <v>0</v>
      </c>
      <c r="F67" s="341"/>
    </row>
    <row r="68" spans="1:6" ht="25.5" x14ac:dyDescent="0.2">
      <c r="A68" s="487" t="s">
        <v>869</v>
      </c>
      <c r="B68" s="488" t="s">
        <v>870</v>
      </c>
      <c r="C68" s="489">
        <f>[1]Munka1!B3/1000</f>
        <v>9942.5589999999993</v>
      </c>
      <c r="D68" s="489">
        <v>0</v>
      </c>
      <c r="E68" s="489">
        <f>[1]Munka1!H6/1000</f>
        <v>4177.3289999999997</v>
      </c>
      <c r="F68" s="341"/>
    </row>
    <row r="69" spans="1:6" ht="38.25" x14ac:dyDescent="0.2">
      <c r="A69" s="487" t="s">
        <v>871</v>
      </c>
      <c r="B69" s="488" t="s">
        <v>872</v>
      </c>
      <c r="C69" s="489">
        <f>[1]Munka1!B4/1000</f>
        <v>0</v>
      </c>
      <c r="D69" s="489">
        <v>0</v>
      </c>
      <c r="E69" s="489">
        <f>[1]Munka1!H7/1000</f>
        <v>45096.684999999998</v>
      </c>
      <c r="F69" s="341"/>
    </row>
    <row r="70" spans="1:6" ht="25.5" x14ac:dyDescent="0.2">
      <c r="A70" s="487" t="s">
        <v>873</v>
      </c>
      <c r="B70" s="488" t="s">
        <v>874</v>
      </c>
      <c r="C70" s="489">
        <f>[1]Munka1!B5/1000</f>
        <v>539.21</v>
      </c>
      <c r="D70" s="489">
        <v>0</v>
      </c>
      <c r="E70" s="489">
        <f>[1]Munka1!H8/1000</f>
        <v>5576.34</v>
      </c>
      <c r="F70" s="341"/>
    </row>
    <row r="71" spans="1:6" ht="25.5" x14ac:dyDescent="0.2">
      <c r="A71" s="491" t="s">
        <v>875</v>
      </c>
      <c r="B71" s="492" t="s">
        <v>876</v>
      </c>
      <c r="C71" s="489">
        <f>[1]Munka1!B6/1000</f>
        <v>10670.091</v>
      </c>
      <c r="D71" s="493">
        <v>0</v>
      </c>
      <c r="E71" s="489">
        <f>[1]Munka1!H9/1000</f>
        <v>54850.353999999999</v>
      </c>
      <c r="F71" s="341"/>
    </row>
    <row r="72" spans="1:6" ht="25.5" x14ac:dyDescent="0.2">
      <c r="A72" s="487" t="s">
        <v>877</v>
      </c>
      <c r="B72" s="488" t="s">
        <v>878</v>
      </c>
      <c r="C72" s="489">
        <f>[1]Munka1!B7/1000</f>
        <v>814.97799999999995</v>
      </c>
      <c r="D72" s="489">
        <v>0</v>
      </c>
      <c r="E72" s="489">
        <f>[1]Munka1!H10/1000</f>
        <v>345.75099999999998</v>
      </c>
      <c r="F72" s="341"/>
    </row>
    <row r="73" spans="1:6" ht="38.25" x14ac:dyDescent="0.2">
      <c r="A73" s="487" t="s">
        <v>879</v>
      </c>
      <c r="B73" s="488" t="s">
        <v>880</v>
      </c>
      <c r="C73" s="489">
        <f>[1]Munka1!B8/1000</f>
        <v>28247.271000000001</v>
      </c>
      <c r="D73" s="489">
        <v>0</v>
      </c>
      <c r="E73" s="489">
        <f>[1]Munka1!H11/1000</f>
        <v>0</v>
      </c>
      <c r="F73" s="341"/>
    </row>
    <row r="74" spans="1:6" ht="38.25" x14ac:dyDescent="0.2">
      <c r="A74" s="487" t="s">
        <v>881</v>
      </c>
      <c r="B74" s="488" t="s">
        <v>882</v>
      </c>
      <c r="C74" s="489">
        <f>[1]Munka1!B9/1000</f>
        <v>30254.195</v>
      </c>
      <c r="D74" s="489">
        <v>0</v>
      </c>
      <c r="E74" s="489">
        <f>[1]Munka1!H12/1000</f>
        <v>28431.913</v>
      </c>
      <c r="F74" s="341"/>
    </row>
    <row r="75" spans="1:6" ht="38.25" x14ac:dyDescent="0.2">
      <c r="A75" s="487" t="s">
        <v>883</v>
      </c>
      <c r="B75" s="488" t="s">
        <v>884</v>
      </c>
      <c r="C75" s="489">
        <f>[1]Munka1!B10/1000</f>
        <v>27146.977999999999</v>
      </c>
      <c r="D75" s="489">
        <v>0</v>
      </c>
      <c r="E75" s="489">
        <f>[1]Munka1!H13/1000</f>
        <v>27113.684000000001</v>
      </c>
      <c r="F75" s="341"/>
    </row>
    <row r="76" spans="1:6" ht="38.25" x14ac:dyDescent="0.2">
      <c r="A76" s="487" t="s">
        <v>885</v>
      </c>
      <c r="B76" s="488" t="s">
        <v>886</v>
      </c>
      <c r="C76" s="489">
        <f>[1]Munka1!B11/1000</f>
        <v>3107.2170000000001</v>
      </c>
      <c r="D76" s="489">
        <v>0</v>
      </c>
      <c r="E76" s="489">
        <f>[1]Munka1!H14/1000</f>
        <v>1318.229</v>
      </c>
      <c r="F76" s="341"/>
    </row>
    <row r="77" spans="1:6" ht="25.5" x14ac:dyDescent="0.2">
      <c r="A77" s="491" t="s">
        <v>887</v>
      </c>
      <c r="B77" s="492" t="s">
        <v>888</v>
      </c>
      <c r="C77" s="489">
        <f>[1]Munka1!B12/1000</f>
        <v>59316.444000000003</v>
      </c>
      <c r="D77" s="493">
        <v>0</v>
      </c>
      <c r="E77" s="489">
        <f>[1]Munka1!H15/1000</f>
        <v>28777.664000000001</v>
      </c>
      <c r="F77" s="341"/>
    </row>
    <row r="78" spans="1:6" x14ac:dyDescent="0.2">
      <c r="A78" s="487" t="s">
        <v>889</v>
      </c>
      <c r="B78" s="488" t="s">
        <v>890</v>
      </c>
      <c r="C78" s="489">
        <f>[1]Munka1!B13/1000</f>
        <v>50642.381999999998</v>
      </c>
      <c r="D78" s="489">
        <v>0</v>
      </c>
      <c r="E78" s="489">
        <f>[1]Munka1!H16/1000</f>
        <v>27804.611000000001</v>
      </c>
      <c r="F78" s="341"/>
    </row>
    <row r="79" spans="1:6" ht="25.5" x14ac:dyDescent="0.2">
      <c r="A79" s="487" t="s">
        <v>891</v>
      </c>
      <c r="B79" s="488" t="s">
        <v>892</v>
      </c>
      <c r="C79" s="489">
        <f>[1]Munka1!B14/1000</f>
        <v>5.968</v>
      </c>
      <c r="D79" s="489">
        <v>0</v>
      </c>
      <c r="E79" s="489">
        <f>[1]Munka1!H17/1000</f>
        <v>13.994</v>
      </c>
      <c r="F79" s="341"/>
    </row>
    <row r="80" spans="1:6" ht="25.5" x14ac:dyDescent="0.2">
      <c r="A80" s="487" t="s">
        <v>893</v>
      </c>
      <c r="B80" s="488" t="s">
        <v>894</v>
      </c>
      <c r="C80" s="489">
        <f>[1]Munka1!B15/1000</f>
        <v>704.99800000000005</v>
      </c>
      <c r="D80" s="489">
        <v>0</v>
      </c>
      <c r="E80" s="489">
        <f>[1]Munka1!H18/1000</f>
        <v>1028.701</v>
      </c>
      <c r="F80" s="341"/>
    </row>
    <row r="81" spans="1:6" ht="25.5" x14ac:dyDescent="0.2">
      <c r="A81" s="491" t="s">
        <v>895</v>
      </c>
      <c r="B81" s="492" t="s">
        <v>896</v>
      </c>
      <c r="C81" s="489">
        <f>[1]Munka1!B16/1000</f>
        <v>51353.347999999998</v>
      </c>
      <c r="D81" s="493">
        <v>0</v>
      </c>
      <c r="E81" s="489">
        <f>[1]Munka1!H19/1000</f>
        <v>28847.306</v>
      </c>
      <c r="F81" s="341"/>
    </row>
    <row r="82" spans="1:6" x14ac:dyDescent="0.2">
      <c r="A82" s="491" t="s">
        <v>897</v>
      </c>
      <c r="B82" s="492" t="s">
        <v>898</v>
      </c>
      <c r="C82" s="489">
        <f>[1]Munka1!B17/1000</f>
        <v>121339.883</v>
      </c>
      <c r="D82" s="493">
        <v>0</v>
      </c>
      <c r="E82" s="489">
        <f>[1]Munka1!H20/1000</f>
        <v>112475.32399999999</v>
      </c>
      <c r="F82" s="341"/>
    </row>
    <row r="83" spans="1:6" ht="25.5" x14ac:dyDescent="0.2">
      <c r="A83" s="487" t="s">
        <v>899</v>
      </c>
      <c r="B83" s="488" t="s">
        <v>900</v>
      </c>
      <c r="C83" s="489">
        <f>[1]Munka1!B18/1000</f>
        <v>16444.006000000001</v>
      </c>
      <c r="D83" s="489">
        <v>0</v>
      </c>
      <c r="E83" s="489">
        <f>[1]Munka1!H21/1000</f>
        <v>28878.598000000002</v>
      </c>
      <c r="F83" s="341"/>
    </row>
    <row r="84" spans="1:6" x14ac:dyDescent="0.2">
      <c r="A84" s="487" t="s">
        <v>901</v>
      </c>
      <c r="B84" s="488" t="s">
        <v>902</v>
      </c>
      <c r="C84" s="489">
        <f>[1]Munka1!B19/1000</f>
        <v>1348711.8089999999</v>
      </c>
      <c r="D84" s="489">
        <v>0</v>
      </c>
      <c r="E84" s="489">
        <f>[1]Munka1!H22/1000</f>
        <v>1256099.2509999999</v>
      </c>
      <c r="F84" s="341"/>
    </row>
    <row r="85" spans="1:6" ht="25.5" x14ac:dyDescent="0.2">
      <c r="A85" s="491" t="s">
        <v>903</v>
      </c>
      <c r="B85" s="492" t="s">
        <v>904</v>
      </c>
      <c r="C85" s="489">
        <f>[1]Munka1!B20/1000</f>
        <v>1365155.8149999999</v>
      </c>
      <c r="D85" s="493">
        <v>0</v>
      </c>
      <c r="E85" s="489">
        <f>[1]Munka1!H23/1000</f>
        <v>1284977.8489999999</v>
      </c>
      <c r="F85" s="341"/>
    </row>
    <row r="86" spans="1:6" x14ac:dyDescent="0.2">
      <c r="A86" s="491" t="s">
        <v>905</v>
      </c>
      <c r="B86" s="492" t="s">
        <v>906</v>
      </c>
      <c r="C86" s="489">
        <f>[1]Munka1!B21/1000</f>
        <v>14631096.945</v>
      </c>
      <c r="D86" s="493">
        <v>0</v>
      </c>
      <c r="E86" s="489">
        <f>[1]Munka1!H24/1000</f>
        <v>15995344.49</v>
      </c>
      <c r="F86" s="341"/>
    </row>
  </sheetData>
  <mergeCells count="1">
    <mergeCell ref="A3:F3"/>
  </mergeCells>
  <pageMargins left="0.75" right="0.75" top="1" bottom="1" header="0.5" footer="0.5"/>
  <pageSetup scale="66" orientation="portrait" horizontalDpi="300" verticalDpi="300" r:id="rId1"/>
  <headerFooter alignWithMargins="0">
    <oddHeader>&amp;C&amp;L&amp;RÉrték típus: Forint</oddHeader>
    <oddFooter>&amp;C&amp;LAdatellenőrző kód: 1f-75-72774-2b4f4f-44656-57345a-34-74-4d-59b-28&amp;R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D01DE-7B37-4DBD-9198-D3230F38F911}">
  <dimension ref="A1:J451"/>
  <sheetViews>
    <sheetView zoomScaleNormal="100" zoomScaleSheetLayoutView="90" workbookViewId="0">
      <selection activeCell="I30" sqref="I30"/>
    </sheetView>
  </sheetViews>
  <sheetFormatPr defaultColWidth="9.140625" defaultRowHeight="12.75" x14ac:dyDescent="0.2"/>
  <cols>
    <col min="1" max="1" width="23.28515625" style="738" customWidth="1"/>
    <col min="2" max="2" width="10.85546875" style="738" bestFit="1" customWidth="1"/>
    <col min="3" max="4" width="12.28515625" style="738" bestFit="1" customWidth="1"/>
    <col min="5" max="5" width="10.5703125" style="738" bestFit="1" customWidth="1"/>
    <col min="6" max="6" width="10.7109375" style="738" customWidth="1"/>
    <col min="7" max="7" width="17.140625" style="738" customWidth="1"/>
    <col min="8" max="8" width="15" style="738" customWidth="1"/>
    <col min="9" max="9" width="18.42578125" style="738" customWidth="1"/>
    <col min="10" max="16384" width="9.140625" style="738"/>
  </cols>
  <sheetData>
    <row r="1" spans="1:10" ht="13.5" thickBot="1" x14ac:dyDescent="0.25">
      <c r="A1" s="886"/>
      <c r="B1" s="886"/>
      <c r="C1" s="886"/>
      <c r="D1" s="886"/>
      <c r="E1" s="886"/>
      <c r="F1" s="886"/>
      <c r="G1" s="886"/>
      <c r="H1" s="886"/>
      <c r="I1" s="886"/>
      <c r="J1" s="737"/>
    </row>
    <row r="2" spans="1:10" ht="13.5" thickBot="1" x14ac:dyDescent="0.25">
      <c r="A2" s="739" t="s">
        <v>76</v>
      </c>
      <c r="B2" s="887" t="s">
        <v>649</v>
      </c>
      <c r="C2" s="887"/>
      <c r="D2" s="739" t="s">
        <v>650</v>
      </c>
      <c r="E2" s="739" t="s">
        <v>651</v>
      </c>
      <c r="F2" s="739" t="s">
        <v>652</v>
      </c>
      <c r="G2" s="739" t="s">
        <v>653</v>
      </c>
      <c r="H2" s="739" t="s">
        <v>654</v>
      </c>
      <c r="I2" s="739"/>
      <c r="J2" s="737"/>
    </row>
    <row r="3" spans="1:10" ht="21" customHeight="1" thickBot="1" x14ac:dyDescent="0.25">
      <c r="A3" s="740" t="s">
        <v>655</v>
      </c>
      <c r="B3" s="888" t="s">
        <v>656</v>
      </c>
      <c r="C3" s="888"/>
      <c r="D3" s="741" t="s">
        <v>657</v>
      </c>
      <c r="E3" s="889" t="s">
        <v>658</v>
      </c>
      <c r="F3" s="889" t="s">
        <v>659</v>
      </c>
      <c r="G3" s="889" t="s">
        <v>660</v>
      </c>
      <c r="H3" s="889" t="s">
        <v>661</v>
      </c>
      <c r="I3" s="889" t="s">
        <v>662</v>
      </c>
      <c r="J3" s="737"/>
    </row>
    <row r="4" spans="1:10" ht="26.25" thickBot="1" x14ac:dyDescent="0.25">
      <c r="A4" s="742" t="s">
        <v>663</v>
      </c>
      <c r="B4" s="741" t="s">
        <v>664</v>
      </c>
      <c r="C4" s="741" t="s">
        <v>665</v>
      </c>
      <c r="D4" s="741" t="s">
        <v>665</v>
      </c>
      <c r="E4" s="890"/>
      <c r="F4" s="890"/>
      <c r="G4" s="890"/>
      <c r="H4" s="890"/>
      <c r="I4" s="890"/>
      <c r="J4" s="737"/>
    </row>
    <row r="5" spans="1:10" ht="20.25" customHeight="1" thickBot="1" x14ac:dyDescent="0.25">
      <c r="A5" s="742" t="s">
        <v>666</v>
      </c>
      <c r="B5" s="889">
        <v>2</v>
      </c>
      <c r="C5" s="889">
        <v>3</v>
      </c>
      <c r="D5" s="889">
        <v>4</v>
      </c>
      <c r="E5" s="889">
        <v>5</v>
      </c>
      <c r="F5" s="889">
        <v>6</v>
      </c>
      <c r="G5" s="889">
        <v>7</v>
      </c>
      <c r="H5" s="889">
        <v>8</v>
      </c>
      <c r="I5" s="889">
        <v>9</v>
      </c>
      <c r="J5" s="737"/>
    </row>
    <row r="6" spans="1:10" ht="40.5" customHeight="1" thickBot="1" x14ac:dyDescent="0.25">
      <c r="A6" s="742" t="s">
        <v>667</v>
      </c>
      <c r="B6" s="890"/>
      <c r="C6" s="890"/>
      <c r="D6" s="890"/>
      <c r="E6" s="890"/>
      <c r="F6" s="890"/>
      <c r="G6" s="890"/>
      <c r="H6" s="890"/>
      <c r="I6" s="890"/>
      <c r="J6" s="737"/>
    </row>
    <row r="7" spans="1:10" x14ac:dyDescent="0.2">
      <c r="A7" s="743" t="s">
        <v>33</v>
      </c>
      <c r="B7" s="744">
        <v>0</v>
      </c>
      <c r="C7" s="745">
        <v>0</v>
      </c>
      <c r="D7" s="745">
        <v>0</v>
      </c>
      <c r="E7" s="745">
        <v>0</v>
      </c>
      <c r="F7" s="745">
        <v>0</v>
      </c>
      <c r="G7" s="746">
        <f t="shared" ref="G7:G12" si="0">C7+D7+E7+F7</f>
        <v>0</v>
      </c>
      <c r="H7" s="746">
        <v>0</v>
      </c>
      <c r="I7" s="747">
        <f t="shared" ref="I7:I13" si="1">G7-H7</f>
        <v>0</v>
      </c>
      <c r="J7" s="737"/>
    </row>
    <row r="8" spans="1:10" x14ac:dyDescent="0.2">
      <c r="A8" s="743" t="s">
        <v>668</v>
      </c>
      <c r="B8" s="744">
        <v>0</v>
      </c>
      <c r="C8" s="745">
        <v>0</v>
      </c>
      <c r="D8" s="745">
        <v>0</v>
      </c>
      <c r="E8" s="745">
        <v>0</v>
      </c>
      <c r="F8" s="745">
        <v>0</v>
      </c>
      <c r="G8" s="746">
        <f t="shared" si="0"/>
        <v>0</v>
      </c>
      <c r="H8" s="746">
        <v>0</v>
      </c>
      <c r="I8" s="747">
        <f t="shared" si="1"/>
        <v>0</v>
      </c>
      <c r="J8" s="737"/>
    </row>
    <row r="9" spans="1:10" x14ac:dyDescent="0.2">
      <c r="A9" s="743" t="s">
        <v>53</v>
      </c>
      <c r="B9" s="744">
        <v>0</v>
      </c>
      <c r="C9" s="745">
        <v>0</v>
      </c>
      <c r="D9" s="745">
        <v>0</v>
      </c>
      <c r="E9" s="745">
        <v>0</v>
      </c>
      <c r="F9" s="745">
        <v>0</v>
      </c>
      <c r="G9" s="746">
        <f t="shared" si="0"/>
        <v>0</v>
      </c>
      <c r="H9" s="746">
        <v>0</v>
      </c>
      <c r="I9" s="747">
        <f t="shared" si="1"/>
        <v>0</v>
      </c>
      <c r="J9" s="737"/>
    </row>
    <row r="10" spans="1:10" x14ac:dyDescent="0.2">
      <c r="A10" s="743" t="s">
        <v>54</v>
      </c>
      <c r="B10" s="744">
        <v>0</v>
      </c>
      <c r="C10" s="745">
        <v>0</v>
      </c>
      <c r="D10" s="745">
        <v>0</v>
      </c>
      <c r="E10" s="745">
        <v>0</v>
      </c>
      <c r="F10" s="745">
        <v>0</v>
      </c>
      <c r="G10" s="746">
        <f t="shared" si="0"/>
        <v>0</v>
      </c>
      <c r="H10" s="746">
        <v>0</v>
      </c>
      <c r="I10" s="747">
        <f t="shared" si="1"/>
        <v>0</v>
      </c>
      <c r="J10" s="737"/>
    </row>
    <row r="11" spans="1:10" x14ac:dyDescent="0.2">
      <c r="A11" s="743" t="s">
        <v>669</v>
      </c>
      <c r="B11" s="744">
        <v>0</v>
      </c>
      <c r="C11" s="745">
        <v>0</v>
      </c>
      <c r="D11" s="745">
        <v>0</v>
      </c>
      <c r="E11" s="745">
        <v>0</v>
      </c>
      <c r="F11" s="745">
        <v>0</v>
      </c>
      <c r="G11" s="746">
        <f t="shared" si="0"/>
        <v>0</v>
      </c>
      <c r="H11" s="746">
        <v>0</v>
      </c>
      <c r="I11" s="747">
        <f t="shared" si="1"/>
        <v>0</v>
      </c>
      <c r="J11" s="737"/>
    </row>
    <row r="12" spans="1:10" x14ac:dyDescent="0.2">
      <c r="A12" s="743" t="s">
        <v>670</v>
      </c>
      <c r="B12" s="744">
        <v>0</v>
      </c>
      <c r="C12" s="745">
        <v>0</v>
      </c>
      <c r="D12" s="745">
        <v>0</v>
      </c>
      <c r="E12" s="745">
        <v>0</v>
      </c>
      <c r="F12" s="745">
        <v>0</v>
      </c>
      <c r="G12" s="746">
        <f t="shared" si="0"/>
        <v>0</v>
      </c>
      <c r="H12" s="746">
        <v>0</v>
      </c>
      <c r="I12" s="747">
        <f t="shared" si="1"/>
        <v>0</v>
      </c>
      <c r="J12" s="737"/>
    </row>
    <row r="13" spans="1:10" ht="25.5" x14ac:dyDescent="0.2">
      <c r="A13" s="743" t="s">
        <v>7</v>
      </c>
      <c r="B13" s="748">
        <v>8140551</v>
      </c>
      <c r="C13" s="746">
        <v>5669315</v>
      </c>
      <c r="D13" s="746">
        <v>0</v>
      </c>
      <c r="E13" s="746">
        <v>0</v>
      </c>
      <c r="F13" s="746">
        <v>0</v>
      </c>
      <c r="G13" s="746">
        <f>SUM(C13:F13)</f>
        <v>5669315</v>
      </c>
      <c r="H13" s="746">
        <v>0</v>
      </c>
      <c r="I13" s="747">
        <f t="shared" si="1"/>
        <v>5669315</v>
      </c>
      <c r="J13" s="737"/>
    </row>
    <row r="14" spans="1:10" ht="13.5" thickBot="1" x14ac:dyDescent="0.25">
      <c r="A14" s="749" t="s">
        <v>671</v>
      </c>
      <c r="B14" s="750">
        <v>0</v>
      </c>
      <c r="C14" s="751">
        <v>0</v>
      </c>
      <c r="D14" s="751">
        <v>0</v>
      </c>
      <c r="E14" s="751">
        <v>0</v>
      </c>
      <c r="F14" s="751">
        <v>0</v>
      </c>
      <c r="G14" s="751">
        <f>SUM(C14:F14)</f>
        <v>0</v>
      </c>
      <c r="H14" s="751">
        <v>0</v>
      </c>
      <c r="I14" s="752">
        <f>G14-H14</f>
        <v>0</v>
      </c>
      <c r="J14" s="737"/>
    </row>
    <row r="15" spans="1:10" ht="13.5" thickBot="1" x14ac:dyDescent="0.25">
      <c r="A15" s="753" t="s">
        <v>672</v>
      </c>
      <c r="B15" s="754">
        <f>SUM(B7:B14)</f>
        <v>8140551</v>
      </c>
      <c r="C15" s="755">
        <f t="shared" ref="C15:I15" si="2">SUM(C7:C14)</f>
        <v>5669315</v>
      </c>
      <c r="D15" s="755">
        <f t="shared" si="2"/>
        <v>0</v>
      </c>
      <c r="E15" s="755">
        <f t="shared" si="2"/>
        <v>0</v>
      </c>
      <c r="F15" s="755">
        <f t="shared" si="2"/>
        <v>0</v>
      </c>
      <c r="G15" s="755">
        <f>SUM(G7:G14)</f>
        <v>5669315</v>
      </c>
      <c r="H15" s="755">
        <f t="shared" si="2"/>
        <v>0</v>
      </c>
      <c r="I15" s="755">
        <f t="shared" si="2"/>
        <v>5669315</v>
      </c>
      <c r="J15" s="737"/>
    </row>
    <row r="16" spans="1:10" x14ac:dyDescent="0.2">
      <c r="A16" s="756"/>
      <c r="B16" s="757"/>
      <c r="C16" s="757"/>
      <c r="D16" s="757"/>
      <c r="E16" s="757"/>
      <c r="F16" s="757"/>
      <c r="G16" s="757"/>
      <c r="H16" s="757"/>
      <c r="I16" s="757"/>
      <c r="J16" s="737"/>
    </row>
    <row r="17" spans="1:10" ht="13.5" thickBot="1" x14ac:dyDescent="0.25">
      <c r="A17" s="758"/>
      <c r="B17" s="759"/>
      <c r="C17" s="759"/>
      <c r="D17" s="759"/>
      <c r="E17" s="759"/>
      <c r="F17" s="759"/>
      <c r="G17" s="759"/>
      <c r="H17" s="759"/>
      <c r="I17" s="759"/>
      <c r="J17" s="737"/>
    </row>
    <row r="18" spans="1:10" ht="13.5" thickBot="1" x14ac:dyDescent="0.25">
      <c r="A18" s="741" t="s">
        <v>76</v>
      </c>
      <c r="B18" s="888" t="s">
        <v>649</v>
      </c>
      <c r="C18" s="888"/>
      <c r="D18" s="741" t="s">
        <v>650</v>
      </c>
      <c r="E18" s="741" t="s">
        <v>651</v>
      </c>
      <c r="F18" s="741" t="s">
        <v>652</v>
      </c>
      <c r="G18" s="741" t="s">
        <v>653</v>
      </c>
      <c r="H18" s="741" t="s">
        <v>673</v>
      </c>
      <c r="I18" s="741"/>
      <c r="J18" s="737"/>
    </row>
    <row r="19" spans="1:10" ht="13.5" thickBot="1" x14ac:dyDescent="0.25">
      <c r="A19" s="741"/>
      <c r="B19" s="888" t="s">
        <v>656</v>
      </c>
      <c r="C19" s="888"/>
      <c r="D19" s="741" t="s">
        <v>657</v>
      </c>
      <c r="E19" s="888" t="s">
        <v>658</v>
      </c>
      <c r="F19" s="888" t="s">
        <v>659</v>
      </c>
      <c r="G19" s="888" t="s">
        <v>660</v>
      </c>
      <c r="H19" s="888" t="s">
        <v>661</v>
      </c>
      <c r="I19" s="888" t="s">
        <v>662</v>
      </c>
      <c r="J19" s="737"/>
    </row>
    <row r="20" spans="1:10" ht="13.5" thickBot="1" x14ac:dyDescent="0.25">
      <c r="A20" s="891" t="s">
        <v>674</v>
      </c>
      <c r="B20" s="741" t="s">
        <v>664</v>
      </c>
      <c r="C20" s="741" t="s">
        <v>665</v>
      </c>
      <c r="D20" s="741" t="s">
        <v>665</v>
      </c>
      <c r="E20" s="888"/>
      <c r="F20" s="888"/>
      <c r="G20" s="888"/>
      <c r="H20" s="888"/>
      <c r="I20" s="888"/>
      <c r="J20" s="737"/>
    </row>
    <row r="21" spans="1:10" ht="13.5" thickBot="1" x14ac:dyDescent="0.25">
      <c r="A21" s="892"/>
      <c r="B21" s="741">
        <v>2</v>
      </c>
      <c r="C21" s="741">
        <v>3</v>
      </c>
      <c r="D21" s="741">
        <v>4</v>
      </c>
      <c r="E21" s="741">
        <v>5</v>
      </c>
      <c r="F21" s="741">
        <v>6</v>
      </c>
      <c r="G21" s="741">
        <v>7</v>
      </c>
      <c r="H21" s="741">
        <v>8</v>
      </c>
      <c r="I21" s="741">
        <v>9</v>
      </c>
      <c r="J21" s="737"/>
    </row>
    <row r="22" spans="1:10" x14ac:dyDescent="0.2">
      <c r="A22" s="743" t="s">
        <v>33</v>
      </c>
      <c r="B22" s="744">
        <v>0</v>
      </c>
      <c r="C22" s="745">
        <v>0</v>
      </c>
      <c r="D22" s="745">
        <v>0</v>
      </c>
      <c r="E22" s="745">
        <v>0</v>
      </c>
      <c r="F22" s="745">
        <v>0</v>
      </c>
      <c r="G22" s="746">
        <f t="shared" ref="G22:G27" si="3">C22+D22+E22+F22</f>
        <v>0</v>
      </c>
      <c r="H22" s="746">
        <v>0</v>
      </c>
      <c r="I22" s="747">
        <f t="shared" ref="I22:I29" si="4">G22-H22</f>
        <v>0</v>
      </c>
      <c r="J22" s="737"/>
    </row>
    <row r="23" spans="1:10" x14ac:dyDescent="0.2">
      <c r="A23" s="743" t="s">
        <v>668</v>
      </c>
      <c r="B23" s="744">
        <v>0</v>
      </c>
      <c r="C23" s="745">
        <v>0</v>
      </c>
      <c r="D23" s="745">
        <v>0</v>
      </c>
      <c r="E23" s="745">
        <v>0</v>
      </c>
      <c r="F23" s="745">
        <v>0</v>
      </c>
      <c r="G23" s="746">
        <f t="shared" si="3"/>
        <v>0</v>
      </c>
      <c r="H23" s="746">
        <v>0</v>
      </c>
      <c r="I23" s="747">
        <f t="shared" si="4"/>
        <v>0</v>
      </c>
      <c r="J23" s="737"/>
    </row>
    <row r="24" spans="1:10" x14ac:dyDescent="0.2">
      <c r="A24" s="743" t="s">
        <v>53</v>
      </c>
      <c r="B24" s="744">
        <v>0</v>
      </c>
      <c r="C24" s="745">
        <v>0</v>
      </c>
      <c r="D24" s="745">
        <v>0</v>
      </c>
      <c r="E24" s="745">
        <v>0</v>
      </c>
      <c r="F24" s="745">
        <v>0</v>
      </c>
      <c r="G24" s="746">
        <f t="shared" si="3"/>
        <v>0</v>
      </c>
      <c r="H24" s="746">
        <v>0</v>
      </c>
      <c r="I24" s="747">
        <f t="shared" si="4"/>
        <v>0</v>
      </c>
      <c r="J24" s="737"/>
    </row>
    <row r="25" spans="1:10" x14ac:dyDescent="0.2">
      <c r="A25" s="743" t="s">
        <v>54</v>
      </c>
      <c r="B25" s="744">
        <v>0</v>
      </c>
      <c r="C25" s="745">
        <v>0</v>
      </c>
      <c r="D25" s="745">
        <v>0</v>
      </c>
      <c r="E25" s="745">
        <v>0</v>
      </c>
      <c r="F25" s="745">
        <v>0</v>
      </c>
      <c r="G25" s="746">
        <f t="shared" si="3"/>
        <v>0</v>
      </c>
      <c r="H25" s="746">
        <v>0</v>
      </c>
      <c r="I25" s="747">
        <f t="shared" si="4"/>
        <v>0</v>
      </c>
      <c r="J25" s="737"/>
    </row>
    <row r="26" spans="1:10" x14ac:dyDescent="0.2">
      <c r="A26" s="743" t="s">
        <v>669</v>
      </c>
      <c r="B26" s="744">
        <v>0</v>
      </c>
      <c r="C26" s="745">
        <v>0</v>
      </c>
      <c r="D26" s="745">
        <v>0</v>
      </c>
      <c r="E26" s="745">
        <v>0</v>
      </c>
      <c r="F26" s="745">
        <v>0</v>
      </c>
      <c r="G26" s="746">
        <f t="shared" si="3"/>
        <v>0</v>
      </c>
      <c r="H26" s="746">
        <v>0</v>
      </c>
      <c r="I26" s="747">
        <f t="shared" si="4"/>
        <v>0</v>
      </c>
      <c r="J26" s="737"/>
    </row>
    <row r="27" spans="1:10" x14ac:dyDescent="0.2">
      <c r="A27" s="743" t="s">
        <v>670</v>
      </c>
      <c r="B27" s="744">
        <v>0</v>
      </c>
      <c r="C27" s="745">
        <v>0</v>
      </c>
      <c r="D27" s="745">
        <v>0</v>
      </c>
      <c r="E27" s="745">
        <v>0</v>
      </c>
      <c r="F27" s="745">
        <v>0</v>
      </c>
      <c r="G27" s="746">
        <f t="shared" si="3"/>
        <v>0</v>
      </c>
      <c r="H27" s="746">
        <v>0</v>
      </c>
      <c r="I27" s="747">
        <f t="shared" si="4"/>
        <v>0</v>
      </c>
      <c r="J27" s="737"/>
    </row>
    <row r="28" spans="1:10" ht="25.5" x14ac:dyDescent="0.2">
      <c r="A28" s="743" t="s">
        <v>675</v>
      </c>
      <c r="B28" s="748">
        <v>0</v>
      </c>
      <c r="C28" s="746">
        <v>0</v>
      </c>
      <c r="D28" s="746">
        <v>0</v>
      </c>
      <c r="E28" s="746">
        <v>0</v>
      </c>
      <c r="F28" s="746">
        <v>0</v>
      </c>
      <c r="G28" s="746">
        <f>SUM(C28:F28)</f>
        <v>0</v>
      </c>
      <c r="H28" s="746">
        <v>0</v>
      </c>
      <c r="I28" s="747">
        <f t="shared" si="4"/>
        <v>0</v>
      </c>
      <c r="J28" s="737"/>
    </row>
    <row r="29" spans="1:10" ht="13.5" thickBot="1" x14ac:dyDescent="0.25">
      <c r="A29" s="749" t="s">
        <v>671</v>
      </c>
      <c r="B29" s="750">
        <v>0</v>
      </c>
      <c r="C29" s="751">
        <v>0</v>
      </c>
      <c r="D29" s="751">
        <v>0</v>
      </c>
      <c r="E29" s="751">
        <v>0</v>
      </c>
      <c r="F29" s="751">
        <v>0</v>
      </c>
      <c r="G29" s="751">
        <f>SUM(C29:F29)</f>
        <v>0</v>
      </c>
      <c r="H29" s="751">
        <v>0</v>
      </c>
      <c r="I29" s="752">
        <f t="shared" si="4"/>
        <v>0</v>
      </c>
      <c r="J29" s="737"/>
    </row>
    <row r="30" spans="1:10" ht="26.25" thickBot="1" x14ac:dyDescent="0.25">
      <c r="A30" s="753" t="s">
        <v>676</v>
      </c>
      <c r="B30" s="754">
        <f>SUM(B22:B29)</f>
        <v>0</v>
      </c>
      <c r="C30" s="755">
        <f t="shared" ref="C30:I30" si="5">SUM(C22:C29)</f>
        <v>0</v>
      </c>
      <c r="D30" s="755">
        <f t="shared" si="5"/>
        <v>0</v>
      </c>
      <c r="E30" s="755">
        <f t="shared" si="5"/>
        <v>0</v>
      </c>
      <c r="F30" s="755">
        <f t="shared" si="5"/>
        <v>0</v>
      </c>
      <c r="G30" s="755">
        <f t="shared" si="5"/>
        <v>0</v>
      </c>
      <c r="H30" s="755">
        <f t="shared" si="5"/>
        <v>0</v>
      </c>
      <c r="I30" s="755">
        <f t="shared" si="5"/>
        <v>0</v>
      </c>
      <c r="J30" s="737"/>
    </row>
    <row r="31" spans="1:10" ht="26.25" thickBot="1" x14ac:dyDescent="0.25">
      <c r="A31" s="760" t="s">
        <v>677</v>
      </c>
      <c r="B31" s="754">
        <f>B15+B30</f>
        <v>8140551</v>
      </c>
      <c r="C31" s="754">
        <f t="shared" ref="C31:I31" si="6">C15+C30</f>
        <v>5669315</v>
      </c>
      <c r="D31" s="754">
        <f t="shared" si="6"/>
        <v>0</v>
      </c>
      <c r="E31" s="754">
        <f t="shared" si="6"/>
        <v>0</v>
      </c>
      <c r="F31" s="754">
        <f t="shared" si="6"/>
        <v>0</v>
      </c>
      <c r="G31" s="754">
        <f t="shared" si="6"/>
        <v>5669315</v>
      </c>
      <c r="H31" s="754">
        <f t="shared" si="6"/>
        <v>0</v>
      </c>
      <c r="I31" s="754">
        <f t="shared" si="6"/>
        <v>5669315</v>
      </c>
      <c r="J31" s="737"/>
    </row>
    <row r="32" spans="1:10" ht="26.25" thickBot="1" x14ac:dyDescent="0.25">
      <c r="A32" s="760" t="s">
        <v>678</v>
      </c>
      <c r="B32" s="754">
        <f>B31</f>
        <v>8140551</v>
      </c>
      <c r="C32" s="754">
        <f t="shared" ref="C32:I32" si="7">C31</f>
        <v>5669315</v>
      </c>
      <c r="D32" s="754">
        <f t="shared" si="7"/>
        <v>0</v>
      </c>
      <c r="E32" s="754">
        <f t="shared" si="7"/>
        <v>0</v>
      </c>
      <c r="F32" s="754">
        <f t="shared" si="7"/>
        <v>0</v>
      </c>
      <c r="G32" s="754">
        <f t="shared" si="7"/>
        <v>5669315</v>
      </c>
      <c r="H32" s="754">
        <f t="shared" si="7"/>
        <v>0</v>
      </c>
      <c r="I32" s="754">
        <f t="shared" si="7"/>
        <v>5669315</v>
      </c>
      <c r="J32" s="737"/>
    </row>
    <row r="33" spans="1:10" ht="13.5" thickBot="1" x14ac:dyDescent="0.25">
      <c r="A33" s="761"/>
      <c r="B33" s="762"/>
      <c r="C33" s="762"/>
      <c r="D33" s="762"/>
      <c r="E33" s="762"/>
      <c r="F33" s="762"/>
      <c r="G33" s="762"/>
      <c r="H33" s="762"/>
      <c r="I33" s="762"/>
      <c r="J33" s="737"/>
    </row>
    <row r="34" spans="1:10" ht="26.25" thickBot="1" x14ac:dyDescent="0.25">
      <c r="A34" s="753" t="s">
        <v>679</v>
      </c>
      <c r="B34" s="755">
        <f>B15+B30</f>
        <v>8140551</v>
      </c>
      <c r="C34" s="755">
        <f t="shared" ref="C34:I34" si="8">C15+C30</f>
        <v>5669315</v>
      </c>
      <c r="D34" s="755">
        <f t="shared" si="8"/>
        <v>0</v>
      </c>
      <c r="E34" s="755">
        <f t="shared" si="8"/>
        <v>0</v>
      </c>
      <c r="F34" s="755">
        <f t="shared" si="8"/>
        <v>0</v>
      </c>
      <c r="G34" s="755">
        <f t="shared" si="8"/>
        <v>5669315</v>
      </c>
      <c r="H34" s="755">
        <f t="shared" si="8"/>
        <v>0</v>
      </c>
      <c r="I34" s="755">
        <f t="shared" si="8"/>
        <v>5669315</v>
      </c>
      <c r="J34" s="737"/>
    </row>
    <row r="35" spans="1:10" x14ac:dyDescent="0.2">
      <c r="A35" s="756"/>
      <c r="B35" s="756"/>
      <c r="C35" s="756"/>
      <c r="D35" s="756"/>
      <c r="E35" s="756"/>
      <c r="F35" s="756"/>
      <c r="G35" s="756"/>
      <c r="H35" s="756"/>
      <c r="I35" s="756"/>
      <c r="J35" s="737"/>
    </row>
    <row r="36" spans="1:10" x14ac:dyDescent="0.2">
      <c r="A36" s="763"/>
      <c r="B36" s="763"/>
      <c r="C36" s="763"/>
      <c r="D36" s="763"/>
      <c r="E36" s="763"/>
      <c r="F36" s="763"/>
      <c r="G36" s="763"/>
      <c r="H36" s="763"/>
      <c r="I36" s="763"/>
      <c r="J36" s="737"/>
    </row>
    <row r="37" spans="1:10" ht="13.5" thickBot="1" x14ac:dyDescent="0.25">
      <c r="A37" s="758"/>
      <c r="B37" s="764"/>
      <c r="C37" s="758"/>
      <c r="D37" s="758"/>
      <c r="E37" s="758"/>
      <c r="F37" s="758"/>
      <c r="G37" s="758"/>
      <c r="H37" s="758"/>
      <c r="I37" s="758"/>
      <c r="J37" s="737"/>
    </row>
    <row r="38" spans="1:10" ht="13.5" thickBot="1" x14ac:dyDescent="0.25">
      <c r="A38" s="741" t="s">
        <v>76</v>
      </c>
      <c r="B38" s="888" t="s">
        <v>649</v>
      </c>
      <c r="C38" s="888"/>
      <c r="D38" s="741" t="s">
        <v>650</v>
      </c>
      <c r="E38" s="741" t="s">
        <v>651</v>
      </c>
      <c r="F38" s="741" t="s">
        <v>652</v>
      </c>
      <c r="G38" s="741" t="s">
        <v>653</v>
      </c>
      <c r="H38" s="741" t="s">
        <v>673</v>
      </c>
      <c r="I38" s="741"/>
      <c r="J38" s="737"/>
    </row>
    <row r="39" spans="1:10" ht="30.75" customHeight="1" thickBot="1" x14ac:dyDescent="0.25">
      <c r="A39" s="742" t="s">
        <v>680</v>
      </c>
      <c r="B39" s="888" t="s">
        <v>656</v>
      </c>
      <c r="C39" s="888"/>
      <c r="D39" s="741" t="s">
        <v>657</v>
      </c>
      <c r="E39" s="889" t="s">
        <v>658</v>
      </c>
      <c r="F39" s="889" t="s">
        <v>659</v>
      </c>
      <c r="G39" s="889" t="s">
        <v>660</v>
      </c>
      <c r="H39" s="889" t="s">
        <v>661</v>
      </c>
      <c r="I39" s="889" t="s">
        <v>662</v>
      </c>
      <c r="J39" s="737"/>
    </row>
    <row r="40" spans="1:10" ht="13.5" thickBot="1" x14ac:dyDescent="0.25">
      <c r="A40" s="893" t="s">
        <v>681</v>
      </c>
      <c r="B40" s="741" t="s">
        <v>664</v>
      </c>
      <c r="C40" s="741" t="s">
        <v>665</v>
      </c>
      <c r="D40" s="741" t="s">
        <v>665</v>
      </c>
      <c r="E40" s="890"/>
      <c r="F40" s="890"/>
      <c r="G40" s="890"/>
      <c r="H40" s="890"/>
      <c r="I40" s="890"/>
      <c r="J40" s="737"/>
    </row>
    <row r="41" spans="1:10" ht="12" customHeight="1" thickBot="1" x14ac:dyDescent="0.25">
      <c r="A41" s="893"/>
      <c r="B41" s="741">
        <v>2</v>
      </c>
      <c r="C41" s="741">
        <v>3</v>
      </c>
      <c r="D41" s="741">
        <v>4</v>
      </c>
      <c r="E41" s="741">
        <v>5</v>
      </c>
      <c r="F41" s="741">
        <v>6</v>
      </c>
      <c r="G41" s="741">
        <v>7</v>
      </c>
      <c r="H41" s="741">
        <v>8</v>
      </c>
      <c r="I41" s="741">
        <v>9</v>
      </c>
      <c r="J41" s="737"/>
    </row>
    <row r="42" spans="1:10" x14ac:dyDescent="0.2">
      <c r="A42" s="743" t="s">
        <v>33</v>
      </c>
      <c r="B42" s="744">
        <v>0</v>
      </c>
      <c r="C42" s="745">
        <v>0</v>
      </c>
      <c r="D42" s="745">
        <v>0</v>
      </c>
      <c r="E42" s="745">
        <v>0</v>
      </c>
      <c r="F42" s="745">
        <v>0</v>
      </c>
      <c r="G42" s="746">
        <f t="shared" ref="G42:G47" si="9">C42+D42+E42+F42</f>
        <v>0</v>
      </c>
      <c r="H42" s="746">
        <v>0</v>
      </c>
      <c r="I42" s="747">
        <f t="shared" ref="I42:I49" si="10">G42-H42</f>
        <v>0</v>
      </c>
      <c r="J42" s="737"/>
    </row>
    <row r="43" spans="1:10" x14ac:dyDescent="0.2">
      <c r="A43" s="743" t="s">
        <v>668</v>
      </c>
      <c r="B43" s="744">
        <v>0</v>
      </c>
      <c r="C43" s="745">
        <v>0</v>
      </c>
      <c r="D43" s="745">
        <v>0</v>
      </c>
      <c r="E43" s="745">
        <v>0</v>
      </c>
      <c r="F43" s="745">
        <v>0</v>
      </c>
      <c r="G43" s="746">
        <f t="shared" si="9"/>
        <v>0</v>
      </c>
      <c r="H43" s="746">
        <v>0</v>
      </c>
      <c r="I43" s="747">
        <f t="shared" si="10"/>
        <v>0</v>
      </c>
      <c r="J43" s="737"/>
    </row>
    <row r="44" spans="1:10" x14ac:dyDescent="0.2">
      <c r="A44" s="743" t="s">
        <v>53</v>
      </c>
      <c r="B44" s="744">
        <v>0</v>
      </c>
      <c r="C44" s="745">
        <v>0</v>
      </c>
      <c r="D44" s="745">
        <v>0</v>
      </c>
      <c r="E44" s="745">
        <v>0</v>
      </c>
      <c r="F44" s="745">
        <v>0</v>
      </c>
      <c r="G44" s="746">
        <f t="shared" si="9"/>
        <v>0</v>
      </c>
      <c r="H44" s="746">
        <v>0</v>
      </c>
      <c r="I44" s="747">
        <f t="shared" si="10"/>
        <v>0</v>
      </c>
      <c r="J44" s="737"/>
    </row>
    <row r="45" spans="1:10" x14ac:dyDescent="0.2">
      <c r="A45" s="743" t="s">
        <v>54</v>
      </c>
      <c r="B45" s="744">
        <v>0</v>
      </c>
      <c r="C45" s="745">
        <v>0</v>
      </c>
      <c r="D45" s="745">
        <v>0</v>
      </c>
      <c r="E45" s="745">
        <v>0</v>
      </c>
      <c r="F45" s="745">
        <v>0</v>
      </c>
      <c r="G45" s="746">
        <f t="shared" si="9"/>
        <v>0</v>
      </c>
      <c r="H45" s="746">
        <v>0</v>
      </c>
      <c r="I45" s="747">
        <f t="shared" si="10"/>
        <v>0</v>
      </c>
      <c r="J45" s="737"/>
    </row>
    <row r="46" spans="1:10" x14ac:dyDescent="0.2">
      <c r="A46" s="743" t="s">
        <v>669</v>
      </c>
      <c r="B46" s="744">
        <v>0</v>
      </c>
      <c r="C46" s="745">
        <v>0</v>
      </c>
      <c r="D46" s="745">
        <v>0</v>
      </c>
      <c r="E46" s="745">
        <v>0</v>
      </c>
      <c r="F46" s="745">
        <v>0</v>
      </c>
      <c r="G46" s="746">
        <f t="shared" si="9"/>
        <v>0</v>
      </c>
      <c r="H46" s="746">
        <v>0</v>
      </c>
      <c r="I46" s="747">
        <f t="shared" si="10"/>
        <v>0</v>
      </c>
      <c r="J46" s="737"/>
    </row>
    <row r="47" spans="1:10" x14ac:dyDescent="0.2">
      <c r="A47" s="743" t="s">
        <v>670</v>
      </c>
      <c r="B47" s="744">
        <v>0</v>
      </c>
      <c r="C47" s="745">
        <v>0</v>
      </c>
      <c r="D47" s="745">
        <v>0</v>
      </c>
      <c r="E47" s="745">
        <v>0</v>
      </c>
      <c r="F47" s="745">
        <v>0</v>
      </c>
      <c r="G47" s="746">
        <f t="shared" si="9"/>
        <v>0</v>
      </c>
      <c r="H47" s="746">
        <v>0</v>
      </c>
      <c r="I47" s="747">
        <f t="shared" si="10"/>
        <v>0</v>
      </c>
      <c r="J47" s="737"/>
    </row>
    <row r="48" spans="1:10" ht="25.5" x14ac:dyDescent="0.2">
      <c r="A48" s="743" t="s">
        <v>7</v>
      </c>
      <c r="B48" s="748">
        <v>0</v>
      </c>
      <c r="C48" s="746">
        <v>0</v>
      </c>
      <c r="D48" s="746"/>
      <c r="E48" s="746">
        <v>0</v>
      </c>
      <c r="F48" s="746">
        <v>3899</v>
      </c>
      <c r="G48" s="746">
        <f>F48</f>
        <v>3899</v>
      </c>
      <c r="H48" s="746">
        <v>0</v>
      </c>
      <c r="I48" s="747">
        <f t="shared" si="10"/>
        <v>3899</v>
      </c>
      <c r="J48" s="737"/>
    </row>
    <row r="49" spans="1:10" ht="13.5" thickBot="1" x14ac:dyDescent="0.25">
      <c r="A49" s="749" t="s">
        <v>671</v>
      </c>
      <c r="B49" s="750">
        <v>0</v>
      </c>
      <c r="C49" s="751">
        <v>0</v>
      </c>
      <c r="D49" s="751">
        <v>0</v>
      </c>
      <c r="E49" s="751">
        <v>0</v>
      </c>
      <c r="F49" s="751">
        <v>0</v>
      </c>
      <c r="G49" s="751">
        <f>F49</f>
        <v>0</v>
      </c>
      <c r="H49" s="751">
        <v>0</v>
      </c>
      <c r="I49" s="752">
        <f t="shared" si="10"/>
        <v>0</v>
      </c>
      <c r="J49" s="737"/>
    </row>
    <row r="50" spans="1:10" ht="26.25" thickBot="1" x14ac:dyDescent="0.25">
      <c r="A50" s="753" t="s">
        <v>682</v>
      </c>
      <c r="B50" s="754">
        <f>SUM(B42:B49)</f>
        <v>0</v>
      </c>
      <c r="C50" s="755">
        <f>SUM(C42:C49)</f>
        <v>0</v>
      </c>
      <c r="D50" s="755">
        <f>SUM(D42:D49)</f>
        <v>0</v>
      </c>
      <c r="E50" s="755">
        <f t="shared" ref="E50" si="11">SUM(E42:E48)</f>
        <v>0</v>
      </c>
      <c r="F50" s="755">
        <f>SUM(F42:F49)</f>
        <v>3899</v>
      </c>
      <c r="G50" s="755">
        <f>SUM(G42:G49)</f>
        <v>3899</v>
      </c>
      <c r="H50" s="755">
        <f>SUM(H42:H49)</f>
        <v>0</v>
      </c>
      <c r="I50" s="755">
        <f>SUM(I42:I49)</f>
        <v>3899</v>
      </c>
      <c r="J50" s="737"/>
    </row>
    <row r="51" spans="1:10" x14ac:dyDescent="0.2">
      <c r="A51" s="756"/>
      <c r="B51" s="765"/>
      <c r="C51" s="765"/>
      <c r="D51" s="765"/>
      <c r="E51" s="765"/>
      <c r="F51" s="765"/>
      <c r="G51" s="765"/>
      <c r="H51" s="765"/>
      <c r="I51" s="765"/>
      <c r="J51" s="737"/>
    </row>
    <row r="52" spans="1:10" x14ac:dyDescent="0.2">
      <c r="A52" s="763"/>
      <c r="B52" s="766"/>
      <c r="C52" s="766"/>
      <c r="D52" s="766"/>
      <c r="E52" s="766"/>
      <c r="F52" s="766"/>
      <c r="G52" s="766"/>
      <c r="H52" s="766"/>
      <c r="I52" s="766"/>
      <c r="J52" s="737"/>
    </row>
    <row r="53" spans="1:10" ht="13.5" thickBot="1" x14ac:dyDescent="0.25">
      <c r="A53" s="763"/>
      <c r="B53" s="766"/>
      <c r="C53" s="766"/>
      <c r="D53" s="766"/>
      <c r="E53" s="766"/>
      <c r="F53" s="766"/>
      <c r="G53" s="766"/>
      <c r="H53" s="766"/>
      <c r="I53" s="766"/>
      <c r="J53" s="737"/>
    </row>
    <row r="54" spans="1:10" ht="13.5" thickBot="1" x14ac:dyDescent="0.25">
      <c r="A54" s="741" t="s">
        <v>76</v>
      </c>
      <c r="B54" s="888" t="s">
        <v>649</v>
      </c>
      <c r="C54" s="888"/>
      <c r="D54" s="741" t="s">
        <v>650</v>
      </c>
      <c r="E54" s="741" t="s">
        <v>651</v>
      </c>
      <c r="F54" s="741" t="s">
        <v>652</v>
      </c>
      <c r="G54" s="741" t="s">
        <v>653</v>
      </c>
      <c r="H54" s="741" t="s">
        <v>673</v>
      </c>
      <c r="I54" s="741"/>
      <c r="J54" s="737"/>
    </row>
    <row r="55" spans="1:10" ht="21" customHeight="1" thickBot="1" x14ac:dyDescent="0.25">
      <c r="A55" s="742" t="s">
        <v>666</v>
      </c>
      <c r="B55" s="888" t="s">
        <v>656</v>
      </c>
      <c r="C55" s="888"/>
      <c r="D55" s="741" t="s">
        <v>657</v>
      </c>
      <c r="E55" s="888" t="s">
        <v>658</v>
      </c>
      <c r="F55" s="888" t="s">
        <v>659</v>
      </c>
      <c r="G55" s="888" t="s">
        <v>660</v>
      </c>
      <c r="H55" s="888" t="s">
        <v>661</v>
      </c>
      <c r="I55" s="888" t="s">
        <v>662</v>
      </c>
      <c r="J55" s="737"/>
    </row>
    <row r="56" spans="1:10" ht="18" customHeight="1" thickBot="1" x14ac:dyDescent="0.25">
      <c r="A56" s="893" t="s">
        <v>667</v>
      </c>
      <c r="B56" s="741" t="s">
        <v>664</v>
      </c>
      <c r="C56" s="741" t="s">
        <v>665</v>
      </c>
      <c r="D56" s="741" t="s">
        <v>665</v>
      </c>
      <c r="E56" s="888"/>
      <c r="F56" s="888"/>
      <c r="G56" s="888"/>
      <c r="H56" s="888"/>
      <c r="I56" s="888"/>
      <c r="J56" s="737"/>
    </row>
    <row r="57" spans="1:10" ht="21" customHeight="1" thickBot="1" x14ac:dyDescent="0.25">
      <c r="A57" s="893"/>
      <c r="B57" s="741">
        <v>2</v>
      </c>
      <c r="C57" s="741">
        <v>3</v>
      </c>
      <c r="D57" s="741">
        <v>4</v>
      </c>
      <c r="E57" s="741">
        <v>5</v>
      </c>
      <c r="F57" s="741">
        <v>6</v>
      </c>
      <c r="G57" s="741">
        <v>7</v>
      </c>
      <c r="H57" s="741">
        <v>8</v>
      </c>
      <c r="I57" s="741">
        <v>9</v>
      </c>
      <c r="J57" s="737"/>
    </row>
    <row r="58" spans="1:10" x14ac:dyDescent="0.2">
      <c r="A58" s="743" t="s">
        <v>33</v>
      </c>
      <c r="B58" s="744">
        <v>0</v>
      </c>
      <c r="C58" s="745">
        <v>0</v>
      </c>
      <c r="D58" s="745">
        <v>0</v>
      </c>
      <c r="E58" s="745">
        <v>0</v>
      </c>
      <c r="F58" s="745">
        <v>0</v>
      </c>
      <c r="G58" s="746">
        <f t="shared" ref="G58:G65" si="12">C58+D58+E58+F58</f>
        <v>0</v>
      </c>
      <c r="H58" s="746">
        <v>0</v>
      </c>
      <c r="I58" s="747">
        <f t="shared" ref="I58:I65" si="13">G58-H58</f>
        <v>0</v>
      </c>
      <c r="J58" s="737"/>
    </row>
    <row r="59" spans="1:10" x14ac:dyDescent="0.2">
      <c r="A59" s="743" t="s">
        <v>668</v>
      </c>
      <c r="B59" s="744">
        <v>0</v>
      </c>
      <c r="C59" s="745">
        <v>0</v>
      </c>
      <c r="D59" s="745">
        <v>0</v>
      </c>
      <c r="E59" s="745">
        <v>0</v>
      </c>
      <c r="F59" s="745">
        <v>0</v>
      </c>
      <c r="G59" s="746">
        <f t="shared" si="12"/>
        <v>0</v>
      </c>
      <c r="H59" s="746">
        <v>0</v>
      </c>
      <c r="I59" s="747">
        <f t="shared" si="13"/>
        <v>0</v>
      </c>
      <c r="J59" s="737"/>
    </row>
    <row r="60" spans="1:10" x14ac:dyDescent="0.2">
      <c r="A60" s="743" t="s">
        <v>53</v>
      </c>
      <c r="B60" s="744">
        <v>0</v>
      </c>
      <c r="C60" s="745">
        <v>0</v>
      </c>
      <c r="D60" s="745">
        <v>0</v>
      </c>
      <c r="E60" s="745">
        <v>0</v>
      </c>
      <c r="F60" s="745">
        <v>0</v>
      </c>
      <c r="G60" s="746">
        <f t="shared" si="12"/>
        <v>0</v>
      </c>
      <c r="H60" s="746">
        <v>0</v>
      </c>
      <c r="I60" s="747">
        <f t="shared" si="13"/>
        <v>0</v>
      </c>
      <c r="J60" s="737"/>
    </row>
    <row r="61" spans="1:10" x14ac:dyDescent="0.2">
      <c r="A61" s="743" t="s">
        <v>54</v>
      </c>
      <c r="B61" s="744">
        <v>0</v>
      </c>
      <c r="C61" s="745">
        <v>0</v>
      </c>
      <c r="D61" s="745">
        <v>0</v>
      </c>
      <c r="E61" s="745">
        <v>0</v>
      </c>
      <c r="F61" s="745">
        <v>0</v>
      </c>
      <c r="G61" s="746">
        <f t="shared" si="12"/>
        <v>0</v>
      </c>
      <c r="H61" s="746">
        <v>0</v>
      </c>
      <c r="I61" s="747">
        <f t="shared" si="13"/>
        <v>0</v>
      </c>
      <c r="J61" s="737"/>
    </row>
    <row r="62" spans="1:10" x14ac:dyDescent="0.2">
      <c r="A62" s="743" t="s">
        <v>669</v>
      </c>
      <c r="B62" s="744">
        <v>0</v>
      </c>
      <c r="C62" s="745">
        <v>0</v>
      </c>
      <c r="D62" s="745">
        <v>0</v>
      </c>
      <c r="E62" s="745">
        <v>0</v>
      </c>
      <c r="F62" s="745">
        <v>0</v>
      </c>
      <c r="G62" s="746">
        <f t="shared" si="12"/>
        <v>0</v>
      </c>
      <c r="H62" s="746">
        <v>0</v>
      </c>
      <c r="I62" s="747">
        <f t="shared" si="13"/>
        <v>0</v>
      </c>
      <c r="J62" s="737"/>
    </row>
    <row r="63" spans="1:10" x14ac:dyDescent="0.2">
      <c r="A63" s="743" t="s">
        <v>670</v>
      </c>
      <c r="B63" s="744">
        <v>0</v>
      </c>
      <c r="C63" s="745">
        <v>0</v>
      </c>
      <c r="D63" s="745">
        <v>0</v>
      </c>
      <c r="E63" s="745">
        <v>0</v>
      </c>
      <c r="F63" s="745">
        <v>0</v>
      </c>
      <c r="G63" s="746">
        <f t="shared" si="12"/>
        <v>0</v>
      </c>
      <c r="H63" s="746">
        <v>0</v>
      </c>
      <c r="I63" s="747">
        <f t="shared" si="13"/>
        <v>0</v>
      </c>
      <c r="J63" s="737"/>
    </row>
    <row r="64" spans="1:10" ht="25.5" x14ac:dyDescent="0.2">
      <c r="A64" s="743" t="s">
        <v>7</v>
      </c>
      <c r="B64" s="748">
        <v>8164909</v>
      </c>
      <c r="C64" s="746">
        <v>5685670</v>
      </c>
      <c r="D64" s="746">
        <v>0</v>
      </c>
      <c r="E64" s="746">
        <v>0</v>
      </c>
      <c r="F64" s="746">
        <v>0</v>
      </c>
      <c r="G64" s="746">
        <f t="shared" si="12"/>
        <v>5685670</v>
      </c>
      <c r="H64" s="746">
        <v>0</v>
      </c>
      <c r="I64" s="747">
        <f t="shared" si="13"/>
        <v>5685670</v>
      </c>
      <c r="J64" s="737"/>
    </row>
    <row r="65" spans="1:10" ht="13.5" thickBot="1" x14ac:dyDescent="0.25">
      <c r="A65" s="749" t="s">
        <v>671</v>
      </c>
      <c r="B65" s="750">
        <v>0</v>
      </c>
      <c r="C65" s="751">
        <v>0</v>
      </c>
      <c r="D65" s="751">
        <v>0</v>
      </c>
      <c r="E65" s="751">
        <v>0</v>
      </c>
      <c r="F65" s="751">
        <v>0</v>
      </c>
      <c r="G65" s="751">
        <f t="shared" si="12"/>
        <v>0</v>
      </c>
      <c r="H65" s="751">
        <v>0</v>
      </c>
      <c r="I65" s="752">
        <f t="shared" si="13"/>
        <v>0</v>
      </c>
      <c r="J65" s="737"/>
    </row>
    <row r="66" spans="1:10" ht="13.5" thickBot="1" x14ac:dyDescent="0.25">
      <c r="A66" s="753" t="s">
        <v>672</v>
      </c>
      <c r="B66" s="754">
        <f t="shared" ref="B66:I66" si="14">SUM(B58:B65)</f>
        <v>8164909</v>
      </c>
      <c r="C66" s="755">
        <f t="shared" si="14"/>
        <v>5685670</v>
      </c>
      <c r="D66" s="755">
        <f t="shared" si="14"/>
        <v>0</v>
      </c>
      <c r="E66" s="755">
        <f t="shared" si="14"/>
        <v>0</v>
      </c>
      <c r="F66" s="755">
        <f t="shared" si="14"/>
        <v>0</v>
      </c>
      <c r="G66" s="755">
        <f t="shared" si="14"/>
        <v>5685670</v>
      </c>
      <c r="H66" s="755">
        <f t="shared" si="14"/>
        <v>0</v>
      </c>
      <c r="I66" s="755">
        <f t="shared" si="14"/>
        <v>5685670</v>
      </c>
      <c r="J66" s="737"/>
    </row>
    <row r="67" spans="1:10" x14ac:dyDescent="0.2">
      <c r="A67" s="765"/>
      <c r="B67" s="765"/>
      <c r="C67" s="765"/>
      <c r="D67" s="765"/>
      <c r="E67" s="765"/>
      <c r="F67" s="765"/>
      <c r="G67" s="765"/>
      <c r="H67" s="765"/>
      <c r="I67" s="765"/>
      <c r="J67" s="737"/>
    </row>
    <row r="68" spans="1:10" ht="13.5" thickBot="1" x14ac:dyDescent="0.25">
      <c r="A68" s="763"/>
      <c r="B68" s="766"/>
      <c r="C68" s="766"/>
      <c r="D68" s="766"/>
      <c r="E68" s="766"/>
      <c r="F68" s="766"/>
      <c r="G68" s="766"/>
      <c r="H68" s="766"/>
      <c r="I68" s="766"/>
      <c r="J68" s="737"/>
    </row>
    <row r="69" spans="1:10" ht="13.5" thickBot="1" x14ac:dyDescent="0.25">
      <c r="A69" s="741" t="s">
        <v>76</v>
      </c>
      <c r="B69" s="888" t="s">
        <v>649</v>
      </c>
      <c r="C69" s="888"/>
      <c r="D69" s="741" t="s">
        <v>650</v>
      </c>
      <c r="E69" s="741" t="s">
        <v>651</v>
      </c>
      <c r="F69" s="741" t="s">
        <v>652</v>
      </c>
      <c r="G69" s="741" t="s">
        <v>653</v>
      </c>
      <c r="H69" s="741" t="s">
        <v>673</v>
      </c>
      <c r="I69" s="741"/>
      <c r="J69" s="737"/>
    </row>
    <row r="70" spans="1:10" ht="13.5" customHeight="1" thickBot="1" x14ac:dyDescent="0.25">
      <c r="A70" s="741"/>
      <c r="B70" s="888" t="s">
        <v>656</v>
      </c>
      <c r="C70" s="888"/>
      <c r="D70" s="741" t="s">
        <v>657</v>
      </c>
      <c r="E70" s="888" t="s">
        <v>658</v>
      </c>
      <c r="F70" s="888" t="s">
        <v>659</v>
      </c>
      <c r="G70" s="888" t="s">
        <v>660</v>
      </c>
      <c r="H70" s="888" t="s">
        <v>661</v>
      </c>
      <c r="I70" s="888" t="s">
        <v>662</v>
      </c>
      <c r="J70" s="737"/>
    </row>
    <row r="71" spans="1:10" ht="39" customHeight="1" thickBot="1" x14ac:dyDescent="0.25">
      <c r="A71" s="891" t="s">
        <v>683</v>
      </c>
      <c r="B71" s="741" t="s">
        <v>664</v>
      </c>
      <c r="C71" s="741" t="s">
        <v>665</v>
      </c>
      <c r="D71" s="741" t="s">
        <v>665</v>
      </c>
      <c r="E71" s="888"/>
      <c r="F71" s="888"/>
      <c r="G71" s="888"/>
      <c r="H71" s="888"/>
      <c r="I71" s="888"/>
      <c r="J71" s="737"/>
    </row>
    <row r="72" spans="1:10" ht="13.5" thickBot="1" x14ac:dyDescent="0.25">
      <c r="A72" s="892"/>
      <c r="B72" s="741">
        <v>2</v>
      </c>
      <c r="C72" s="741">
        <v>3</v>
      </c>
      <c r="D72" s="741">
        <v>4</v>
      </c>
      <c r="E72" s="741">
        <v>5</v>
      </c>
      <c r="F72" s="741">
        <v>6</v>
      </c>
      <c r="G72" s="741">
        <v>7</v>
      </c>
      <c r="H72" s="741">
        <v>8</v>
      </c>
      <c r="I72" s="741">
        <v>9</v>
      </c>
      <c r="J72" s="737"/>
    </row>
    <row r="73" spans="1:10" x14ac:dyDescent="0.2">
      <c r="A73" s="743" t="s">
        <v>33</v>
      </c>
      <c r="B73" s="744">
        <v>0</v>
      </c>
      <c r="C73" s="745">
        <v>0</v>
      </c>
      <c r="D73" s="745">
        <v>0</v>
      </c>
      <c r="E73" s="745">
        <v>0</v>
      </c>
      <c r="F73" s="745">
        <v>0</v>
      </c>
      <c r="G73" s="746">
        <f t="shared" ref="G73:G80" si="15">C73+D73+E73+F73</f>
        <v>0</v>
      </c>
      <c r="H73" s="746">
        <v>0</v>
      </c>
      <c r="I73" s="747">
        <f t="shared" ref="I73:I80" si="16">G73-H73</f>
        <v>0</v>
      </c>
      <c r="J73" s="737"/>
    </row>
    <row r="74" spans="1:10" x14ac:dyDescent="0.2">
      <c r="A74" s="743" t="s">
        <v>668</v>
      </c>
      <c r="B74" s="744">
        <v>0</v>
      </c>
      <c r="C74" s="745">
        <v>0</v>
      </c>
      <c r="D74" s="745">
        <v>0</v>
      </c>
      <c r="E74" s="745">
        <v>0</v>
      </c>
      <c r="F74" s="745">
        <v>0</v>
      </c>
      <c r="G74" s="746">
        <f t="shared" si="15"/>
        <v>0</v>
      </c>
      <c r="H74" s="746">
        <v>0</v>
      </c>
      <c r="I74" s="747">
        <f t="shared" si="16"/>
        <v>0</v>
      </c>
      <c r="J74" s="737"/>
    </row>
    <row r="75" spans="1:10" x14ac:dyDescent="0.2">
      <c r="A75" s="743" t="s">
        <v>53</v>
      </c>
      <c r="B75" s="744">
        <v>0</v>
      </c>
      <c r="C75" s="745">
        <v>0</v>
      </c>
      <c r="D75" s="745">
        <v>0</v>
      </c>
      <c r="E75" s="745">
        <v>0</v>
      </c>
      <c r="F75" s="745">
        <v>0</v>
      </c>
      <c r="G75" s="746">
        <f t="shared" si="15"/>
        <v>0</v>
      </c>
      <c r="H75" s="746">
        <v>0</v>
      </c>
      <c r="I75" s="747">
        <f t="shared" si="16"/>
        <v>0</v>
      </c>
      <c r="J75" s="737"/>
    </row>
    <row r="76" spans="1:10" x14ac:dyDescent="0.2">
      <c r="A76" s="743" t="s">
        <v>54</v>
      </c>
      <c r="B76" s="744">
        <v>0</v>
      </c>
      <c r="C76" s="745">
        <v>0</v>
      </c>
      <c r="D76" s="745">
        <v>0</v>
      </c>
      <c r="E76" s="745">
        <v>0</v>
      </c>
      <c r="F76" s="745">
        <v>0</v>
      </c>
      <c r="G76" s="746">
        <f t="shared" si="15"/>
        <v>0</v>
      </c>
      <c r="H76" s="746">
        <v>0</v>
      </c>
      <c r="I76" s="747">
        <f t="shared" si="16"/>
        <v>0</v>
      </c>
      <c r="J76" s="737"/>
    </row>
    <row r="77" spans="1:10" x14ac:dyDescent="0.2">
      <c r="A77" s="743" t="s">
        <v>669</v>
      </c>
      <c r="B77" s="744">
        <v>0</v>
      </c>
      <c r="C77" s="745">
        <v>0</v>
      </c>
      <c r="D77" s="745">
        <v>0</v>
      </c>
      <c r="E77" s="745">
        <v>0</v>
      </c>
      <c r="F77" s="745">
        <v>0</v>
      </c>
      <c r="G77" s="746">
        <f t="shared" si="15"/>
        <v>0</v>
      </c>
      <c r="H77" s="746">
        <v>0</v>
      </c>
      <c r="I77" s="747">
        <f t="shared" si="16"/>
        <v>0</v>
      </c>
      <c r="J77" s="737"/>
    </row>
    <row r="78" spans="1:10" x14ac:dyDescent="0.2">
      <c r="A78" s="743" t="s">
        <v>670</v>
      </c>
      <c r="B78" s="744">
        <v>0</v>
      </c>
      <c r="C78" s="745">
        <v>0</v>
      </c>
      <c r="D78" s="745">
        <v>0</v>
      </c>
      <c r="E78" s="745">
        <v>0</v>
      </c>
      <c r="F78" s="745">
        <v>0</v>
      </c>
      <c r="G78" s="746">
        <f t="shared" si="15"/>
        <v>0</v>
      </c>
      <c r="H78" s="746">
        <v>0</v>
      </c>
      <c r="I78" s="747">
        <f t="shared" si="16"/>
        <v>0</v>
      </c>
      <c r="J78" s="737"/>
    </row>
    <row r="79" spans="1:10" ht="25.5" x14ac:dyDescent="0.2">
      <c r="A79" s="743" t="s">
        <v>7</v>
      </c>
      <c r="B79" s="748">
        <v>0</v>
      </c>
      <c r="C79" s="746">
        <v>0</v>
      </c>
      <c r="D79" s="746">
        <v>35776</v>
      </c>
      <c r="E79" s="746">
        <v>0</v>
      </c>
      <c r="F79" s="746">
        <v>0</v>
      </c>
      <c r="G79" s="746">
        <f t="shared" si="15"/>
        <v>35776</v>
      </c>
      <c r="H79" s="746">
        <v>0</v>
      </c>
      <c r="I79" s="747">
        <f t="shared" si="16"/>
        <v>35776</v>
      </c>
      <c r="J79" s="737"/>
    </row>
    <row r="80" spans="1:10" ht="13.5" thickBot="1" x14ac:dyDescent="0.25">
      <c r="A80" s="749" t="s">
        <v>671</v>
      </c>
      <c r="B80" s="750">
        <v>0</v>
      </c>
      <c r="C80" s="751">
        <v>0</v>
      </c>
      <c r="D80" s="751">
        <v>0</v>
      </c>
      <c r="E80" s="751">
        <v>0</v>
      </c>
      <c r="F80" s="751">
        <v>0</v>
      </c>
      <c r="G80" s="751">
        <f t="shared" si="15"/>
        <v>0</v>
      </c>
      <c r="H80" s="751">
        <v>0</v>
      </c>
      <c r="I80" s="752">
        <f t="shared" si="16"/>
        <v>0</v>
      </c>
      <c r="J80" s="737"/>
    </row>
    <row r="81" spans="1:10" ht="26.25" thickBot="1" x14ac:dyDescent="0.25">
      <c r="A81" s="753" t="s">
        <v>684</v>
      </c>
      <c r="B81" s="754">
        <f t="shared" ref="B81:I81" si="17">SUM(B73:B80)</f>
        <v>0</v>
      </c>
      <c r="C81" s="755">
        <f t="shared" si="17"/>
        <v>0</v>
      </c>
      <c r="D81" s="755">
        <f t="shared" si="17"/>
        <v>35776</v>
      </c>
      <c r="E81" s="755">
        <f t="shared" si="17"/>
        <v>0</v>
      </c>
      <c r="F81" s="755">
        <f t="shared" si="17"/>
        <v>0</v>
      </c>
      <c r="G81" s="755">
        <f t="shared" si="17"/>
        <v>35776</v>
      </c>
      <c r="H81" s="755">
        <f t="shared" si="17"/>
        <v>0</v>
      </c>
      <c r="I81" s="755">
        <f t="shared" si="17"/>
        <v>35776</v>
      </c>
      <c r="J81" s="737"/>
    </row>
    <row r="82" spans="1:10" x14ac:dyDescent="0.2">
      <c r="A82" s="763"/>
      <c r="B82" s="766"/>
      <c r="C82" s="766"/>
      <c r="D82" s="766"/>
      <c r="E82" s="766"/>
      <c r="F82" s="766"/>
      <c r="G82" s="766"/>
      <c r="H82" s="766"/>
      <c r="I82" s="766"/>
      <c r="J82" s="737"/>
    </row>
    <row r="83" spans="1:10" ht="13.5" thickBot="1" x14ac:dyDescent="0.25">
      <c r="A83" s="763"/>
      <c r="B83" s="766"/>
      <c r="C83" s="766"/>
      <c r="D83" s="766"/>
      <c r="E83" s="766"/>
      <c r="F83" s="766"/>
      <c r="G83" s="766"/>
      <c r="H83" s="766"/>
      <c r="I83" s="766"/>
      <c r="J83" s="737"/>
    </row>
    <row r="84" spans="1:10" ht="13.5" thickBot="1" x14ac:dyDescent="0.25">
      <c r="A84" s="741" t="s">
        <v>76</v>
      </c>
      <c r="B84" s="888" t="s">
        <v>649</v>
      </c>
      <c r="C84" s="888"/>
      <c r="D84" s="741" t="s">
        <v>650</v>
      </c>
      <c r="E84" s="741" t="s">
        <v>651</v>
      </c>
      <c r="F84" s="741" t="s">
        <v>652</v>
      </c>
      <c r="G84" s="741" t="s">
        <v>653</v>
      </c>
      <c r="H84" s="741" t="s">
        <v>673</v>
      </c>
      <c r="I84" s="741"/>
      <c r="J84" s="737"/>
    </row>
    <row r="85" spans="1:10" ht="21" customHeight="1" thickBot="1" x14ac:dyDescent="0.25">
      <c r="A85" s="741"/>
      <c r="B85" s="888" t="s">
        <v>656</v>
      </c>
      <c r="C85" s="888"/>
      <c r="D85" s="741" t="s">
        <v>657</v>
      </c>
      <c r="E85" s="888" t="s">
        <v>658</v>
      </c>
      <c r="F85" s="888" t="s">
        <v>659</v>
      </c>
      <c r="G85" s="888" t="s">
        <v>660</v>
      </c>
      <c r="H85" s="888" t="s">
        <v>661</v>
      </c>
      <c r="I85" s="888" t="s">
        <v>662</v>
      </c>
      <c r="J85" s="737"/>
    </row>
    <row r="86" spans="1:10" ht="13.5" customHeight="1" thickBot="1" x14ac:dyDescent="0.25">
      <c r="A86" s="891" t="s">
        <v>685</v>
      </c>
      <c r="B86" s="741" t="s">
        <v>664</v>
      </c>
      <c r="C86" s="741" t="s">
        <v>665</v>
      </c>
      <c r="D86" s="741" t="s">
        <v>665</v>
      </c>
      <c r="E86" s="888"/>
      <c r="F86" s="888"/>
      <c r="G86" s="888"/>
      <c r="H86" s="888"/>
      <c r="I86" s="888"/>
      <c r="J86" s="737"/>
    </row>
    <row r="87" spans="1:10" ht="12" customHeight="1" thickBot="1" x14ac:dyDescent="0.25">
      <c r="A87" s="892"/>
      <c r="B87" s="741">
        <v>2</v>
      </c>
      <c r="C87" s="741">
        <v>3</v>
      </c>
      <c r="D87" s="741">
        <v>4</v>
      </c>
      <c r="E87" s="741">
        <v>5</v>
      </c>
      <c r="F87" s="741">
        <v>6</v>
      </c>
      <c r="G87" s="741">
        <v>7</v>
      </c>
      <c r="H87" s="741">
        <v>8</v>
      </c>
      <c r="I87" s="741">
        <v>9</v>
      </c>
      <c r="J87" s="737"/>
    </row>
    <row r="88" spans="1:10" x14ac:dyDescent="0.2">
      <c r="A88" s="743" t="s">
        <v>33</v>
      </c>
      <c r="B88" s="744">
        <v>0</v>
      </c>
      <c r="C88" s="745">
        <v>0</v>
      </c>
      <c r="D88" s="745">
        <v>0</v>
      </c>
      <c r="E88" s="745">
        <v>0</v>
      </c>
      <c r="F88" s="745">
        <v>0</v>
      </c>
      <c r="G88" s="746">
        <f t="shared" ref="G88:G95" si="18">C88+D88+E88+F88</f>
        <v>0</v>
      </c>
      <c r="H88" s="746">
        <v>0</v>
      </c>
      <c r="I88" s="747">
        <f t="shared" ref="I88:I95" si="19">G88-H88</f>
        <v>0</v>
      </c>
      <c r="J88" s="737"/>
    </row>
    <row r="89" spans="1:10" x14ac:dyDescent="0.2">
      <c r="A89" s="743" t="s">
        <v>668</v>
      </c>
      <c r="B89" s="744">
        <v>0</v>
      </c>
      <c r="C89" s="745">
        <v>0</v>
      </c>
      <c r="D89" s="745">
        <v>0</v>
      </c>
      <c r="E89" s="745">
        <v>0</v>
      </c>
      <c r="F89" s="745">
        <v>0</v>
      </c>
      <c r="G89" s="746">
        <f t="shared" si="18"/>
        <v>0</v>
      </c>
      <c r="H89" s="746">
        <v>0</v>
      </c>
      <c r="I89" s="747">
        <f t="shared" si="19"/>
        <v>0</v>
      </c>
      <c r="J89" s="737"/>
    </row>
    <row r="90" spans="1:10" x14ac:dyDescent="0.2">
      <c r="A90" s="743" t="s">
        <v>53</v>
      </c>
      <c r="B90" s="744">
        <v>0</v>
      </c>
      <c r="C90" s="745">
        <v>0</v>
      </c>
      <c r="D90" s="745">
        <v>0</v>
      </c>
      <c r="E90" s="745">
        <v>0</v>
      </c>
      <c r="F90" s="745">
        <v>0</v>
      </c>
      <c r="G90" s="746">
        <f t="shared" si="18"/>
        <v>0</v>
      </c>
      <c r="H90" s="746">
        <v>0</v>
      </c>
      <c r="I90" s="747">
        <f t="shared" si="19"/>
        <v>0</v>
      </c>
      <c r="J90" s="737"/>
    </row>
    <row r="91" spans="1:10" x14ac:dyDescent="0.2">
      <c r="A91" s="743" t="s">
        <v>54</v>
      </c>
      <c r="B91" s="744">
        <v>0</v>
      </c>
      <c r="C91" s="745">
        <v>0</v>
      </c>
      <c r="D91" s="745">
        <v>0</v>
      </c>
      <c r="E91" s="745">
        <v>0</v>
      </c>
      <c r="F91" s="745">
        <v>0</v>
      </c>
      <c r="G91" s="746">
        <f t="shared" si="18"/>
        <v>0</v>
      </c>
      <c r="H91" s="746">
        <v>0</v>
      </c>
      <c r="I91" s="747">
        <f t="shared" si="19"/>
        <v>0</v>
      </c>
      <c r="J91" s="737"/>
    </row>
    <row r="92" spans="1:10" x14ac:dyDescent="0.2">
      <c r="A92" s="743" t="s">
        <v>669</v>
      </c>
      <c r="B92" s="744">
        <v>0</v>
      </c>
      <c r="C92" s="745">
        <v>0</v>
      </c>
      <c r="D92" s="745">
        <v>0</v>
      </c>
      <c r="E92" s="745">
        <v>0</v>
      </c>
      <c r="F92" s="745">
        <v>0</v>
      </c>
      <c r="G92" s="746">
        <f t="shared" si="18"/>
        <v>0</v>
      </c>
      <c r="H92" s="746">
        <v>0</v>
      </c>
      <c r="I92" s="747">
        <f t="shared" si="19"/>
        <v>0</v>
      </c>
      <c r="J92" s="737"/>
    </row>
    <row r="93" spans="1:10" x14ac:dyDescent="0.2">
      <c r="A93" s="743" t="s">
        <v>670</v>
      </c>
      <c r="B93" s="744">
        <v>0</v>
      </c>
      <c r="C93" s="745">
        <v>0</v>
      </c>
      <c r="D93" s="745">
        <v>0</v>
      </c>
      <c r="E93" s="745">
        <v>0</v>
      </c>
      <c r="F93" s="745">
        <v>0</v>
      </c>
      <c r="G93" s="746">
        <f t="shared" si="18"/>
        <v>0</v>
      </c>
      <c r="H93" s="746">
        <v>0</v>
      </c>
      <c r="I93" s="747">
        <f t="shared" si="19"/>
        <v>0</v>
      </c>
      <c r="J93" s="737"/>
    </row>
    <row r="94" spans="1:10" ht="25.5" x14ac:dyDescent="0.2">
      <c r="A94" s="743" t="s">
        <v>7</v>
      </c>
      <c r="B94" s="748">
        <v>0</v>
      </c>
      <c r="C94" s="746">
        <v>0</v>
      </c>
      <c r="D94" s="746">
        <v>24553</v>
      </c>
      <c r="E94" s="746">
        <v>0</v>
      </c>
      <c r="F94" s="746">
        <v>0</v>
      </c>
      <c r="G94" s="746">
        <f t="shared" si="18"/>
        <v>24553</v>
      </c>
      <c r="H94" s="746">
        <v>0</v>
      </c>
      <c r="I94" s="747">
        <f t="shared" si="19"/>
        <v>24553</v>
      </c>
      <c r="J94" s="737"/>
    </row>
    <row r="95" spans="1:10" ht="13.5" thickBot="1" x14ac:dyDescent="0.25">
      <c r="A95" s="749" t="s">
        <v>671</v>
      </c>
      <c r="B95" s="750">
        <v>0</v>
      </c>
      <c r="C95" s="751">
        <v>0</v>
      </c>
      <c r="D95" s="751">
        <v>0</v>
      </c>
      <c r="E95" s="751">
        <v>0</v>
      </c>
      <c r="F95" s="751">
        <v>0</v>
      </c>
      <c r="G95" s="751">
        <f t="shared" si="18"/>
        <v>0</v>
      </c>
      <c r="H95" s="751">
        <v>0</v>
      </c>
      <c r="I95" s="752">
        <f t="shared" si="19"/>
        <v>0</v>
      </c>
      <c r="J95" s="737"/>
    </row>
    <row r="96" spans="1:10" ht="26.25" thickBot="1" x14ac:dyDescent="0.25">
      <c r="A96" s="753" t="s">
        <v>686</v>
      </c>
      <c r="B96" s="754">
        <f t="shared" ref="B96:I96" si="20">SUM(B88:B95)</f>
        <v>0</v>
      </c>
      <c r="C96" s="755">
        <f t="shared" si="20"/>
        <v>0</v>
      </c>
      <c r="D96" s="755">
        <f t="shared" si="20"/>
        <v>24553</v>
      </c>
      <c r="E96" s="755">
        <f t="shared" si="20"/>
        <v>0</v>
      </c>
      <c r="F96" s="755">
        <f t="shared" si="20"/>
        <v>0</v>
      </c>
      <c r="G96" s="755">
        <f t="shared" si="20"/>
        <v>24553</v>
      </c>
      <c r="H96" s="755">
        <f t="shared" si="20"/>
        <v>0</v>
      </c>
      <c r="I96" s="755">
        <f t="shared" si="20"/>
        <v>24553</v>
      </c>
      <c r="J96" s="737"/>
    </row>
    <row r="97" spans="1:10" x14ac:dyDescent="0.2">
      <c r="A97" s="756"/>
      <c r="B97" s="765"/>
      <c r="C97" s="765"/>
      <c r="D97" s="765"/>
      <c r="E97" s="765"/>
      <c r="F97" s="765"/>
      <c r="G97" s="765"/>
      <c r="H97" s="765"/>
      <c r="I97" s="765"/>
      <c r="J97" s="737"/>
    </row>
    <row r="98" spans="1:10" ht="13.5" thickBot="1" x14ac:dyDescent="0.25">
      <c r="A98" s="763"/>
      <c r="B98" s="766"/>
      <c r="C98" s="766"/>
      <c r="D98" s="766"/>
      <c r="E98" s="766"/>
      <c r="F98" s="766"/>
      <c r="G98" s="766"/>
      <c r="H98" s="766"/>
      <c r="I98" s="766"/>
      <c r="J98" s="737"/>
    </row>
    <row r="99" spans="1:10" ht="13.5" thickBot="1" x14ac:dyDescent="0.25">
      <c r="A99" s="741" t="s">
        <v>76</v>
      </c>
      <c r="B99" s="888" t="s">
        <v>649</v>
      </c>
      <c r="C99" s="888"/>
      <c r="D99" s="741" t="s">
        <v>650</v>
      </c>
      <c r="E99" s="741" t="s">
        <v>651</v>
      </c>
      <c r="F99" s="741" t="s">
        <v>652</v>
      </c>
      <c r="G99" s="741" t="s">
        <v>653</v>
      </c>
      <c r="H99" s="741" t="s">
        <v>673</v>
      </c>
      <c r="I99" s="741"/>
      <c r="J99" s="737"/>
    </row>
    <row r="100" spans="1:10" ht="21" customHeight="1" thickBot="1" x14ac:dyDescent="0.25">
      <c r="A100" s="741"/>
      <c r="B100" s="888" t="s">
        <v>656</v>
      </c>
      <c r="C100" s="888"/>
      <c r="D100" s="741" t="s">
        <v>657</v>
      </c>
      <c r="E100" s="888" t="s">
        <v>658</v>
      </c>
      <c r="F100" s="888" t="s">
        <v>659</v>
      </c>
      <c r="G100" s="888" t="s">
        <v>660</v>
      </c>
      <c r="H100" s="888" t="s">
        <v>661</v>
      </c>
      <c r="I100" s="888" t="s">
        <v>662</v>
      </c>
      <c r="J100" s="737"/>
    </row>
    <row r="101" spans="1:10" ht="13.5" customHeight="1" thickBot="1" x14ac:dyDescent="0.25">
      <c r="A101" s="891" t="s">
        <v>674</v>
      </c>
      <c r="B101" s="741" t="s">
        <v>664</v>
      </c>
      <c r="C101" s="741" t="s">
        <v>665</v>
      </c>
      <c r="D101" s="741" t="s">
        <v>665</v>
      </c>
      <c r="E101" s="888"/>
      <c r="F101" s="888"/>
      <c r="G101" s="888"/>
      <c r="H101" s="888"/>
      <c r="I101" s="888"/>
      <c r="J101" s="737"/>
    </row>
    <row r="102" spans="1:10" ht="12" customHeight="1" thickBot="1" x14ac:dyDescent="0.25">
      <c r="A102" s="892"/>
      <c r="B102" s="741">
        <v>2</v>
      </c>
      <c r="C102" s="741">
        <v>3</v>
      </c>
      <c r="D102" s="741">
        <v>4</v>
      </c>
      <c r="E102" s="741">
        <v>5</v>
      </c>
      <c r="F102" s="741">
        <v>6</v>
      </c>
      <c r="G102" s="741">
        <v>7</v>
      </c>
      <c r="H102" s="741">
        <v>8</v>
      </c>
      <c r="I102" s="741">
        <v>9</v>
      </c>
      <c r="J102" s="767"/>
    </row>
    <row r="103" spans="1:10" x14ac:dyDescent="0.2">
      <c r="A103" s="743" t="s">
        <v>33</v>
      </c>
      <c r="B103" s="744">
        <v>0</v>
      </c>
      <c r="C103" s="745">
        <v>0</v>
      </c>
      <c r="D103" s="745">
        <v>0</v>
      </c>
      <c r="E103" s="745">
        <v>0</v>
      </c>
      <c r="F103" s="745">
        <v>0</v>
      </c>
      <c r="G103" s="746">
        <f t="shared" ref="G103:G108" si="21">C103+D103+E103+F103</f>
        <v>0</v>
      </c>
      <c r="H103" s="746">
        <v>0</v>
      </c>
      <c r="I103" s="747">
        <f t="shared" ref="I103:I110" si="22">G103-H103</f>
        <v>0</v>
      </c>
      <c r="J103" s="737"/>
    </row>
    <row r="104" spans="1:10" x14ac:dyDescent="0.2">
      <c r="A104" s="743" t="s">
        <v>668</v>
      </c>
      <c r="B104" s="744">
        <v>0</v>
      </c>
      <c r="C104" s="745">
        <v>0</v>
      </c>
      <c r="D104" s="745">
        <v>0</v>
      </c>
      <c r="E104" s="745">
        <v>0</v>
      </c>
      <c r="F104" s="745">
        <v>0</v>
      </c>
      <c r="G104" s="746">
        <f t="shared" si="21"/>
        <v>0</v>
      </c>
      <c r="H104" s="746">
        <v>0</v>
      </c>
      <c r="I104" s="747">
        <f t="shared" si="22"/>
        <v>0</v>
      </c>
      <c r="J104" s="737"/>
    </row>
    <row r="105" spans="1:10" x14ac:dyDescent="0.2">
      <c r="A105" s="743" t="s">
        <v>53</v>
      </c>
      <c r="B105" s="744">
        <v>0</v>
      </c>
      <c r="C105" s="745">
        <v>0</v>
      </c>
      <c r="D105" s="745">
        <v>0</v>
      </c>
      <c r="E105" s="745">
        <v>0</v>
      </c>
      <c r="F105" s="745">
        <v>0</v>
      </c>
      <c r="G105" s="746">
        <f t="shared" si="21"/>
        <v>0</v>
      </c>
      <c r="H105" s="746">
        <v>0</v>
      </c>
      <c r="I105" s="747">
        <f t="shared" si="22"/>
        <v>0</v>
      </c>
      <c r="J105" s="737"/>
    </row>
    <row r="106" spans="1:10" x14ac:dyDescent="0.2">
      <c r="A106" s="743" t="s">
        <v>54</v>
      </c>
      <c r="B106" s="744">
        <v>0</v>
      </c>
      <c r="C106" s="745">
        <v>0</v>
      </c>
      <c r="D106" s="745">
        <v>0</v>
      </c>
      <c r="E106" s="745">
        <v>0</v>
      </c>
      <c r="F106" s="745">
        <v>0</v>
      </c>
      <c r="G106" s="746">
        <f t="shared" si="21"/>
        <v>0</v>
      </c>
      <c r="H106" s="746">
        <v>0</v>
      </c>
      <c r="I106" s="747">
        <f t="shared" si="22"/>
        <v>0</v>
      </c>
      <c r="J106" s="737"/>
    </row>
    <row r="107" spans="1:10" x14ac:dyDescent="0.2">
      <c r="A107" s="743" t="s">
        <v>669</v>
      </c>
      <c r="B107" s="744">
        <v>0</v>
      </c>
      <c r="C107" s="745">
        <v>0</v>
      </c>
      <c r="D107" s="745">
        <v>0</v>
      </c>
      <c r="E107" s="745">
        <v>0</v>
      </c>
      <c r="F107" s="745">
        <v>0</v>
      </c>
      <c r="G107" s="746">
        <f t="shared" si="21"/>
        <v>0</v>
      </c>
      <c r="H107" s="746">
        <v>0</v>
      </c>
      <c r="I107" s="747">
        <f t="shared" si="22"/>
        <v>0</v>
      </c>
      <c r="J107" s="737"/>
    </row>
    <row r="108" spans="1:10" x14ac:dyDescent="0.2">
      <c r="A108" s="743" t="s">
        <v>670</v>
      </c>
      <c r="B108" s="744">
        <v>0</v>
      </c>
      <c r="C108" s="745">
        <v>0</v>
      </c>
      <c r="D108" s="745">
        <v>0</v>
      </c>
      <c r="E108" s="745">
        <v>0</v>
      </c>
      <c r="F108" s="745">
        <v>0</v>
      </c>
      <c r="G108" s="746">
        <f t="shared" si="21"/>
        <v>0</v>
      </c>
      <c r="H108" s="746">
        <v>0</v>
      </c>
      <c r="I108" s="747">
        <f t="shared" si="22"/>
        <v>0</v>
      </c>
      <c r="J108" s="737"/>
    </row>
    <row r="109" spans="1:10" ht="25.5" x14ac:dyDescent="0.2">
      <c r="A109" s="743" t="s">
        <v>675</v>
      </c>
      <c r="B109" s="748">
        <v>0</v>
      </c>
      <c r="C109" s="746">
        <v>0</v>
      </c>
      <c r="D109" s="746">
        <v>189934</v>
      </c>
      <c r="E109" s="746">
        <v>0</v>
      </c>
      <c r="F109" s="746">
        <v>0</v>
      </c>
      <c r="G109" s="746">
        <f>SUM(C109:F109)</f>
        <v>189934</v>
      </c>
      <c r="H109" s="746">
        <v>0</v>
      </c>
      <c r="I109" s="747">
        <f t="shared" si="22"/>
        <v>189934</v>
      </c>
      <c r="J109" s="737"/>
    </row>
    <row r="110" spans="1:10" ht="13.5" thickBot="1" x14ac:dyDescent="0.25">
      <c r="A110" s="749" t="s">
        <v>671</v>
      </c>
      <c r="B110" s="750">
        <v>0</v>
      </c>
      <c r="C110" s="751">
        <v>0</v>
      </c>
      <c r="D110" s="751">
        <v>0</v>
      </c>
      <c r="E110" s="751">
        <v>0</v>
      </c>
      <c r="F110" s="751">
        <v>0</v>
      </c>
      <c r="G110" s="751">
        <f>SUM(C110:F110)</f>
        <v>0</v>
      </c>
      <c r="H110" s="751">
        <v>0</v>
      </c>
      <c r="I110" s="752">
        <f t="shared" si="22"/>
        <v>0</v>
      </c>
      <c r="J110" s="737"/>
    </row>
    <row r="111" spans="1:10" ht="26.25" thickBot="1" x14ac:dyDescent="0.25">
      <c r="A111" s="753" t="s">
        <v>676</v>
      </c>
      <c r="B111" s="754">
        <f t="shared" ref="B111:I111" si="23">SUM(B103:B110)</f>
        <v>0</v>
      </c>
      <c r="C111" s="755">
        <f t="shared" si="23"/>
        <v>0</v>
      </c>
      <c r="D111" s="755">
        <f t="shared" si="23"/>
        <v>189934</v>
      </c>
      <c r="E111" s="755">
        <f t="shared" si="23"/>
        <v>0</v>
      </c>
      <c r="F111" s="755">
        <f t="shared" si="23"/>
        <v>0</v>
      </c>
      <c r="G111" s="755">
        <f t="shared" si="23"/>
        <v>189934</v>
      </c>
      <c r="H111" s="755">
        <f t="shared" si="23"/>
        <v>0</v>
      </c>
      <c r="I111" s="755">
        <f t="shared" si="23"/>
        <v>189934</v>
      </c>
      <c r="J111" s="737"/>
    </row>
    <row r="112" spans="1:10" ht="26.25" thickBot="1" x14ac:dyDescent="0.25">
      <c r="A112" s="753" t="s">
        <v>677</v>
      </c>
      <c r="B112" s="754">
        <f>B66+B81+B96+B111</f>
        <v>8164909</v>
      </c>
      <c r="C112" s="755">
        <f t="shared" ref="C112:I112" si="24">C66+C81+C96+C111</f>
        <v>5685670</v>
      </c>
      <c r="D112" s="755">
        <f t="shared" si="24"/>
        <v>250263</v>
      </c>
      <c r="E112" s="755">
        <f t="shared" si="24"/>
        <v>0</v>
      </c>
      <c r="F112" s="755">
        <f t="shared" si="24"/>
        <v>0</v>
      </c>
      <c r="G112" s="755">
        <f t="shared" si="24"/>
        <v>5935933</v>
      </c>
      <c r="H112" s="755">
        <f t="shared" si="24"/>
        <v>0</v>
      </c>
      <c r="I112" s="755">
        <f t="shared" si="24"/>
        <v>5935933</v>
      </c>
      <c r="J112" s="737"/>
    </row>
    <row r="113" spans="1:10" x14ac:dyDescent="0.2">
      <c r="A113" s="763"/>
      <c r="B113" s="766"/>
      <c r="C113" s="766"/>
      <c r="D113" s="766"/>
      <c r="E113" s="766"/>
      <c r="F113" s="766"/>
      <c r="G113" s="766"/>
      <c r="H113" s="766"/>
      <c r="I113" s="766"/>
      <c r="J113" s="737"/>
    </row>
    <row r="114" spans="1:10" ht="13.5" thickBot="1" x14ac:dyDescent="0.25">
      <c r="A114" s="763"/>
      <c r="B114" s="766"/>
      <c r="C114" s="766"/>
      <c r="D114" s="766"/>
      <c r="E114" s="766"/>
      <c r="F114" s="766"/>
      <c r="G114" s="766"/>
      <c r="H114" s="766"/>
      <c r="I114" s="766"/>
      <c r="J114" s="737"/>
    </row>
    <row r="115" spans="1:10" ht="13.5" thickBot="1" x14ac:dyDescent="0.25">
      <c r="A115" s="741" t="s">
        <v>76</v>
      </c>
      <c r="B115" s="888" t="s">
        <v>649</v>
      </c>
      <c r="C115" s="888"/>
      <c r="D115" s="741" t="s">
        <v>650</v>
      </c>
      <c r="E115" s="741" t="s">
        <v>651</v>
      </c>
      <c r="F115" s="741" t="s">
        <v>652</v>
      </c>
      <c r="G115" s="741" t="s">
        <v>653</v>
      </c>
      <c r="H115" s="741" t="s">
        <v>673</v>
      </c>
      <c r="I115" s="741"/>
      <c r="J115" s="737"/>
    </row>
    <row r="116" spans="1:10" ht="26.25" customHeight="1" thickBot="1" x14ac:dyDescent="0.25">
      <c r="A116" s="742" t="s">
        <v>687</v>
      </c>
      <c r="B116" s="888" t="s">
        <v>656</v>
      </c>
      <c r="C116" s="888"/>
      <c r="D116" s="741" t="s">
        <v>657</v>
      </c>
      <c r="E116" s="888" t="s">
        <v>658</v>
      </c>
      <c r="F116" s="888" t="s">
        <v>659</v>
      </c>
      <c r="G116" s="888" t="s">
        <v>660</v>
      </c>
      <c r="H116" s="888" t="s">
        <v>661</v>
      </c>
      <c r="I116" s="888" t="s">
        <v>662</v>
      </c>
      <c r="J116" s="737"/>
    </row>
    <row r="117" spans="1:10" ht="13.5" customHeight="1" thickBot="1" x14ac:dyDescent="0.25">
      <c r="A117" s="891" t="s">
        <v>688</v>
      </c>
      <c r="B117" s="741" t="s">
        <v>664</v>
      </c>
      <c r="C117" s="741" t="s">
        <v>665</v>
      </c>
      <c r="D117" s="741" t="s">
        <v>665</v>
      </c>
      <c r="E117" s="888"/>
      <c r="F117" s="888"/>
      <c r="G117" s="888"/>
      <c r="H117" s="888"/>
      <c r="I117" s="888"/>
      <c r="J117" s="737"/>
    </row>
    <row r="118" spans="1:10" ht="30" customHeight="1" thickBot="1" x14ac:dyDescent="0.25">
      <c r="A118" s="892"/>
      <c r="B118" s="741">
        <v>2</v>
      </c>
      <c r="C118" s="741">
        <v>3</v>
      </c>
      <c r="D118" s="741">
        <v>4</v>
      </c>
      <c r="E118" s="741">
        <v>5</v>
      </c>
      <c r="F118" s="741">
        <v>6</v>
      </c>
      <c r="G118" s="741">
        <v>7</v>
      </c>
      <c r="H118" s="741">
        <v>8</v>
      </c>
      <c r="I118" s="741">
        <v>9</v>
      </c>
      <c r="J118" s="737"/>
    </row>
    <row r="119" spans="1:10" x14ac:dyDescent="0.2">
      <c r="A119" s="743" t="s">
        <v>33</v>
      </c>
      <c r="B119" s="744">
        <v>0</v>
      </c>
      <c r="C119" s="745">
        <v>0</v>
      </c>
      <c r="D119" s="745">
        <v>0</v>
      </c>
      <c r="E119" s="745">
        <v>0</v>
      </c>
      <c r="F119" s="745">
        <v>0</v>
      </c>
      <c r="G119" s="746">
        <f t="shared" ref="G119:G126" si="25">C119+D119+E119+F119</f>
        <v>0</v>
      </c>
      <c r="H119" s="746">
        <v>0</v>
      </c>
      <c r="I119" s="747">
        <f t="shared" ref="I119:I126" si="26">G119-H119</f>
        <v>0</v>
      </c>
      <c r="J119" s="737"/>
    </row>
    <row r="120" spans="1:10" x14ac:dyDescent="0.2">
      <c r="A120" s="743" t="s">
        <v>668</v>
      </c>
      <c r="B120" s="744">
        <v>0</v>
      </c>
      <c r="C120" s="745">
        <v>0</v>
      </c>
      <c r="D120" s="745">
        <v>0</v>
      </c>
      <c r="E120" s="745">
        <v>0</v>
      </c>
      <c r="F120" s="745">
        <v>0</v>
      </c>
      <c r="G120" s="746">
        <f t="shared" si="25"/>
        <v>0</v>
      </c>
      <c r="H120" s="746">
        <v>0</v>
      </c>
      <c r="I120" s="747">
        <f t="shared" si="26"/>
        <v>0</v>
      </c>
      <c r="J120" s="737"/>
    </row>
    <row r="121" spans="1:10" x14ac:dyDescent="0.2">
      <c r="A121" s="743" t="s">
        <v>53</v>
      </c>
      <c r="B121" s="744">
        <v>0</v>
      </c>
      <c r="C121" s="745">
        <v>0</v>
      </c>
      <c r="D121" s="745">
        <v>0</v>
      </c>
      <c r="E121" s="745">
        <v>0</v>
      </c>
      <c r="F121" s="745">
        <v>0</v>
      </c>
      <c r="G121" s="746">
        <f t="shared" si="25"/>
        <v>0</v>
      </c>
      <c r="H121" s="746">
        <v>0</v>
      </c>
      <c r="I121" s="747">
        <f t="shared" si="26"/>
        <v>0</v>
      </c>
      <c r="J121" s="737"/>
    </row>
    <row r="122" spans="1:10" x14ac:dyDescent="0.2">
      <c r="A122" s="743" t="s">
        <v>54</v>
      </c>
      <c r="B122" s="744">
        <v>0</v>
      </c>
      <c r="C122" s="745">
        <v>0</v>
      </c>
      <c r="D122" s="745">
        <v>0</v>
      </c>
      <c r="E122" s="745">
        <v>0</v>
      </c>
      <c r="F122" s="745">
        <v>0</v>
      </c>
      <c r="G122" s="746">
        <f t="shared" si="25"/>
        <v>0</v>
      </c>
      <c r="H122" s="746">
        <v>0</v>
      </c>
      <c r="I122" s="747">
        <f t="shared" si="26"/>
        <v>0</v>
      </c>
      <c r="J122" s="737"/>
    </row>
    <row r="123" spans="1:10" x14ac:dyDescent="0.2">
      <c r="A123" s="743" t="s">
        <v>689</v>
      </c>
      <c r="B123" s="744">
        <v>0</v>
      </c>
      <c r="C123" s="745">
        <v>0</v>
      </c>
      <c r="D123" s="745">
        <v>0</v>
      </c>
      <c r="E123" s="745">
        <v>0</v>
      </c>
      <c r="F123" s="745">
        <v>0</v>
      </c>
      <c r="G123" s="746">
        <f t="shared" si="25"/>
        <v>0</v>
      </c>
      <c r="H123" s="746">
        <v>0</v>
      </c>
      <c r="I123" s="747">
        <f t="shared" si="26"/>
        <v>0</v>
      </c>
      <c r="J123" s="737"/>
    </row>
    <row r="124" spans="1:10" x14ac:dyDescent="0.2">
      <c r="A124" s="743" t="s">
        <v>690</v>
      </c>
      <c r="B124" s="744">
        <v>0</v>
      </c>
      <c r="C124" s="745">
        <v>0</v>
      </c>
      <c r="D124" s="745">
        <v>0</v>
      </c>
      <c r="E124" s="745">
        <v>0</v>
      </c>
      <c r="F124" s="745">
        <v>0</v>
      </c>
      <c r="G124" s="746">
        <f t="shared" si="25"/>
        <v>0</v>
      </c>
      <c r="H124" s="746">
        <v>0</v>
      </c>
      <c r="I124" s="747">
        <f t="shared" si="26"/>
        <v>0</v>
      </c>
      <c r="J124" s="737"/>
    </row>
    <row r="125" spans="1:10" ht="25.5" x14ac:dyDescent="0.2">
      <c r="A125" s="743" t="s">
        <v>7</v>
      </c>
      <c r="B125" s="748">
        <v>0</v>
      </c>
      <c r="C125" s="746">
        <v>0</v>
      </c>
      <c r="D125" s="746">
        <v>0</v>
      </c>
      <c r="E125" s="746">
        <v>0</v>
      </c>
      <c r="F125" s="746">
        <v>441996</v>
      </c>
      <c r="G125" s="746">
        <f t="shared" si="25"/>
        <v>441996</v>
      </c>
      <c r="H125" s="746">
        <v>0</v>
      </c>
      <c r="I125" s="747">
        <f t="shared" si="26"/>
        <v>441996</v>
      </c>
      <c r="J125" s="737"/>
    </row>
    <row r="126" spans="1:10" ht="13.5" thickBot="1" x14ac:dyDescent="0.25">
      <c r="A126" s="749" t="s">
        <v>671</v>
      </c>
      <c r="B126" s="750">
        <v>0</v>
      </c>
      <c r="C126" s="751">
        <v>0</v>
      </c>
      <c r="D126" s="751">
        <v>0</v>
      </c>
      <c r="E126" s="751">
        <v>0</v>
      </c>
      <c r="F126" s="751">
        <v>0</v>
      </c>
      <c r="G126" s="751">
        <f t="shared" si="25"/>
        <v>0</v>
      </c>
      <c r="H126" s="751">
        <v>0</v>
      </c>
      <c r="I126" s="752">
        <f t="shared" si="26"/>
        <v>0</v>
      </c>
      <c r="J126" s="737"/>
    </row>
    <row r="127" spans="1:10" ht="26.25" thickBot="1" x14ac:dyDescent="0.25">
      <c r="A127" s="753" t="s">
        <v>691</v>
      </c>
      <c r="B127" s="754">
        <f t="shared" ref="B127:I127" si="27">SUM(B119:B126)</f>
        <v>0</v>
      </c>
      <c r="C127" s="755">
        <f t="shared" si="27"/>
        <v>0</v>
      </c>
      <c r="D127" s="755">
        <f t="shared" si="27"/>
        <v>0</v>
      </c>
      <c r="E127" s="755">
        <f t="shared" si="27"/>
        <v>0</v>
      </c>
      <c r="F127" s="755">
        <f t="shared" si="27"/>
        <v>441996</v>
      </c>
      <c r="G127" s="755">
        <f t="shared" si="27"/>
        <v>441996</v>
      </c>
      <c r="H127" s="755">
        <f t="shared" si="27"/>
        <v>0</v>
      </c>
      <c r="I127" s="755">
        <f t="shared" si="27"/>
        <v>441996</v>
      </c>
      <c r="J127" s="737"/>
    </row>
    <row r="128" spans="1:10" ht="26.25" thickBot="1" x14ac:dyDescent="0.25">
      <c r="A128" s="760" t="s">
        <v>687</v>
      </c>
      <c r="B128" s="754">
        <f>B127</f>
        <v>0</v>
      </c>
      <c r="C128" s="754">
        <f t="shared" ref="C128:I128" si="28">C127</f>
        <v>0</v>
      </c>
      <c r="D128" s="754">
        <f t="shared" si="28"/>
        <v>0</v>
      </c>
      <c r="E128" s="754">
        <f t="shared" si="28"/>
        <v>0</v>
      </c>
      <c r="F128" s="754">
        <f t="shared" si="28"/>
        <v>441996</v>
      </c>
      <c r="G128" s="754">
        <f t="shared" si="28"/>
        <v>441996</v>
      </c>
      <c r="H128" s="754">
        <f t="shared" si="28"/>
        <v>0</v>
      </c>
      <c r="I128" s="754">
        <f t="shared" si="28"/>
        <v>441996</v>
      </c>
      <c r="J128" s="737"/>
    </row>
    <row r="129" spans="1:10" x14ac:dyDescent="0.2">
      <c r="A129" s="756"/>
      <c r="B129" s="765"/>
      <c r="C129" s="765"/>
      <c r="D129" s="765"/>
      <c r="E129" s="765"/>
      <c r="F129" s="765"/>
      <c r="G129" s="765"/>
      <c r="H129" s="765"/>
      <c r="I129" s="765"/>
      <c r="J129" s="737"/>
    </row>
    <row r="130" spans="1:10" ht="13.5" thickBot="1" x14ac:dyDescent="0.25">
      <c r="A130" s="763"/>
      <c r="B130" s="766"/>
      <c r="C130" s="766"/>
      <c r="D130" s="766"/>
      <c r="E130" s="766"/>
      <c r="F130" s="766"/>
      <c r="G130" s="766"/>
      <c r="H130" s="766"/>
      <c r="I130" s="766"/>
      <c r="J130" s="737"/>
    </row>
    <row r="131" spans="1:10" ht="13.5" thickBot="1" x14ac:dyDescent="0.25">
      <c r="A131" s="741" t="s">
        <v>76</v>
      </c>
      <c r="B131" s="888" t="s">
        <v>649</v>
      </c>
      <c r="C131" s="888"/>
      <c r="D131" s="741" t="s">
        <v>650</v>
      </c>
      <c r="E131" s="741" t="s">
        <v>651</v>
      </c>
      <c r="F131" s="741" t="s">
        <v>652</v>
      </c>
      <c r="G131" s="741" t="s">
        <v>653</v>
      </c>
      <c r="H131" s="741" t="s">
        <v>673</v>
      </c>
      <c r="I131" s="741"/>
      <c r="J131" s="737"/>
    </row>
    <row r="132" spans="1:10" ht="13.5" customHeight="1" thickBot="1" x14ac:dyDescent="0.25">
      <c r="A132" s="741"/>
      <c r="B132" s="888" t="s">
        <v>656</v>
      </c>
      <c r="C132" s="888"/>
      <c r="D132" s="741" t="s">
        <v>657</v>
      </c>
      <c r="E132" s="888" t="s">
        <v>658</v>
      </c>
      <c r="F132" s="888" t="s">
        <v>659</v>
      </c>
      <c r="G132" s="888" t="s">
        <v>660</v>
      </c>
      <c r="H132" s="888" t="s">
        <v>661</v>
      </c>
      <c r="I132" s="888" t="s">
        <v>662</v>
      </c>
      <c r="J132" s="737"/>
    </row>
    <row r="133" spans="1:10" ht="22.5" customHeight="1" thickBot="1" x14ac:dyDescent="0.25">
      <c r="A133" s="891" t="s">
        <v>692</v>
      </c>
      <c r="B133" s="741" t="s">
        <v>664</v>
      </c>
      <c r="C133" s="741" t="s">
        <v>665</v>
      </c>
      <c r="D133" s="741" t="s">
        <v>665</v>
      </c>
      <c r="E133" s="888"/>
      <c r="F133" s="888"/>
      <c r="G133" s="888"/>
      <c r="H133" s="888"/>
      <c r="I133" s="888"/>
      <c r="J133" s="737"/>
    </row>
    <row r="134" spans="1:10" ht="22.5" customHeight="1" thickBot="1" x14ac:dyDescent="0.25">
      <c r="A134" s="892"/>
      <c r="B134" s="741">
        <v>2</v>
      </c>
      <c r="C134" s="741">
        <v>3</v>
      </c>
      <c r="D134" s="741">
        <v>4</v>
      </c>
      <c r="E134" s="741">
        <v>5</v>
      </c>
      <c r="F134" s="741">
        <v>6</v>
      </c>
      <c r="G134" s="741">
        <v>7</v>
      </c>
      <c r="H134" s="741">
        <v>8</v>
      </c>
      <c r="I134" s="741">
        <v>9</v>
      </c>
      <c r="J134" s="737"/>
    </row>
    <row r="135" spans="1:10" x14ac:dyDescent="0.2">
      <c r="A135" s="743" t="s">
        <v>33</v>
      </c>
      <c r="B135" s="744">
        <v>0</v>
      </c>
      <c r="C135" s="745">
        <v>0</v>
      </c>
      <c r="D135" s="745">
        <v>0</v>
      </c>
      <c r="E135" s="745">
        <v>0</v>
      </c>
      <c r="F135" s="745">
        <v>0</v>
      </c>
      <c r="G135" s="746">
        <f t="shared" ref="G135:G142" si="29">C135+D135+E135+F135</f>
        <v>0</v>
      </c>
      <c r="H135" s="746">
        <v>0</v>
      </c>
      <c r="I135" s="747">
        <f t="shared" ref="I135:I142" si="30">G135-H135</f>
        <v>0</v>
      </c>
      <c r="J135" s="737"/>
    </row>
    <row r="136" spans="1:10" x14ac:dyDescent="0.2">
      <c r="A136" s="743" t="s">
        <v>668</v>
      </c>
      <c r="B136" s="744">
        <v>0</v>
      </c>
      <c r="C136" s="745">
        <v>0</v>
      </c>
      <c r="D136" s="745">
        <v>0</v>
      </c>
      <c r="E136" s="745">
        <v>0</v>
      </c>
      <c r="F136" s="745">
        <v>0</v>
      </c>
      <c r="G136" s="746">
        <f t="shared" si="29"/>
        <v>0</v>
      </c>
      <c r="H136" s="746">
        <v>0</v>
      </c>
      <c r="I136" s="747">
        <f t="shared" si="30"/>
        <v>0</v>
      </c>
      <c r="J136" s="737"/>
    </row>
    <row r="137" spans="1:10" x14ac:dyDescent="0.2">
      <c r="A137" s="743" t="s">
        <v>53</v>
      </c>
      <c r="B137" s="744">
        <v>0</v>
      </c>
      <c r="C137" s="745">
        <v>0</v>
      </c>
      <c r="D137" s="745">
        <v>0</v>
      </c>
      <c r="E137" s="745">
        <v>0</v>
      </c>
      <c r="F137" s="745">
        <v>0</v>
      </c>
      <c r="G137" s="746">
        <f t="shared" si="29"/>
        <v>0</v>
      </c>
      <c r="H137" s="746">
        <v>0</v>
      </c>
      <c r="I137" s="747">
        <f t="shared" si="30"/>
        <v>0</v>
      </c>
      <c r="J137" s="737"/>
    </row>
    <row r="138" spans="1:10" x14ac:dyDescent="0.2">
      <c r="A138" s="743" t="s">
        <v>54</v>
      </c>
      <c r="B138" s="744">
        <v>0</v>
      </c>
      <c r="C138" s="745">
        <v>0</v>
      </c>
      <c r="D138" s="745">
        <v>0</v>
      </c>
      <c r="E138" s="745">
        <v>0</v>
      </c>
      <c r="F138" s="745">
        <v>0</v>
      </c>
      <c r="G138" s="746">
        <f t="shared" si="29"/>
        <v>0</v>
      </c>
      <c r="H138" s="746">
        <v>0</v>
      </c>
      <c r="I138" s="747">
        <f t="shared" si="30"/>
        <v>0</v>
      </c>
      <c r="J138" s="737"/>
    </row>
    <row r="139" spans="1:10" x14ac:dyDescent="0.2">
      <c r="A139" s="743" t="s">
        <v>669</v>
      </c>
      <c r="B139" s="744">
        <v>0</v>
      </c>
      <c r="C139" s="745">
        <v>0</v>
      </c>
      <c r="D139" s="745">
        <v>0</v>
      </c>
      <c r="E139" s="745">
        <v>0</v>
      </c>
      <c r="F139" s="745">
        <v>0</v>
      </c>
      <c r="G139" s="746">
        <f t="shared" si="29"/>
        <v>0</v>
      </c>
      <c r="H139" s="746">
        <v>0</v>
      </c>
      <c r="I139" s="747">
        <f t="shared" si="30"/>
        <v>0</v>
      </c>
      <c r="J139" s="737"/>
    </row>
    <row r="140" spans="1:10" x14ac:dyDescent="0.2">
      <c r="A140" s="743" t="s">
        <v>670</v>
      </c>
      <c r="B140" s="744">
        <v>0</v>
      </c>
      <c r="C140" s="745">
        <v>0</v>
      </c>
      <c r="D140" s="745">
        <v>0</v>
      </c>
      <c r="E140" s="745">
        <v>0</v>
      </c>
      <c r="F140" s="745">
        <v>0</v>
      </c>
      <c r="G140" s="746">
        <f t="shared" si="29"/>
        <v>0</v>
      </c>
      <c r="H140" s="746">
        <v>0</v>
      </c>
      <c r="I140" s="747">
        <f t="shared" si="30"/>
        <v>0</v>
      </c>
      <c r="J140" s="737"/>
    </row>
    <row r="141" spans="1:10" ht="25.5" x14ac:dyDescent="0.2">
      <c r="A141" s="743" t="s">
        <v>7</v>
      </c>
      <c r="B141" s="748"/>
      <c r="C141" s="746"/>
      <c r="D141" s="746"/>
      <c r="E141" s="746">
        <v>0</v>
      </c>
      <c r="F141" s="746">
        <v>0</v>
      </c>
      <c r="G141" s="746">
        <f t="shared" si="29"/>
        <v>0</v>
      </c>
      <c r="H141" s="746">
        <v>0</v>
      </c>
      <c r="I141" s="747">
        <f t="shared" si="30"/>
        <v>0</v>
      </c>
      <c r="J141" s="737"/>
    </row>
    <row r="142" spans="1:10" ht="13.5" thickBot="1" x14ac:dyDescent="0.25">
      <c r="A142" s="749" t="s">
        <v>671</v>
      </c>
      <c r="B142" s="750">
        <v>0</v>
      </c>
      <c r="C142" s="751">
        <v>0</v>
      </c>
      <c r="D142" s="751">
        <v>0</v>
      </c>
      <c r="E142" s="751">
        <v>0</v>
      </c>
      <c r="F142" s="751">
        <v>0</v>
      </c>
      <c r="G142" s="751">
        <f t="shared" si="29"/>
        <v>0</v>
      </c>
      <c r="H142" s="751">
        <v>0</v>
      </c>
      <c r="I142" s="752">
        <f t="shared" si="30"/>
        <v>0</v>
      </c>
      <c r="J142" s="737"/>
    </row>
    <row r="143" spans="1:10" ht="39" thickBot="1" x14ac:dyDescent="0.25">
      <c r="A143" s="753" t="s">
        <v>693</v>
      </c>
      <c r="B143" s="754">
        <f>SUM(B135:B142)</f>
        <v>0</v>
      </c>
      <c r="C143" s="755">
        <f t="shared" ref="C143:I143" si="31">SUM(C135:C142)</f>
        <v>0</v>
      </c>
      <c r="D143" s="755">
        <f t="shared" si="31"/>
        <v>0</v>
      </c>
      <c r="E143" s="755">
        <f t="shared" si="31"/>
        <v>0</v>
      </c>
      <c r="F143" s="755">
        <f t="shared" si="31"/>
        <v>0</v>
      </c>
      <c r="G143" s="755">
        <f t="shared" si="31"/>
        <v>0</v>
      </c>
      <c r="H143" s="755">
        <f t="shared" si="31"/>
        <v>0</v>
      </c>
      <c r="I143" s="755">
        <f t="shared" si="31"/>
        <v>0</v>
      </c>
      <c r="J143" s="737"/>
    </row>
    <row r="144" spans="1:10" ht="39" thickBot="1" x14ac:dyDescent="0.25">
      <c r="A144" s="768" t="s">
        <v>694</v>
      </c>
      <c r="B144" s="754">
        <f>B143</f>
        <v>0</v>
      </c>
      <c r="C144" s="754">
        <f t="shared" ref="C144:I144" si="32">C143</f>
        <v>0</v>
      </c>
      <c r="D144" s="754">
        <f t="shared" si="32"/>
        <v>0</v>
      </c>
      <c r="E144" s="754">
        <f t="shared" si="32"/>
        <v>0</v>
      </c>
      <c r="F144" s="754">
        <f t="shared" si="32"/>
        <v>0</v>
      </c>
      <c r="G144" s="754">
        <f t="shared" si="32"/>
        <v>0</v>
      </c>
      <c r="H144" s="754">
        <f t="shared" si="32"/>
        <v>0</v>
      </c>
      <c r="I144" s="754">
        <f t="shared" si="32"/>
        <v>0</v>
      </c>
      <c r="J144" s="737"/>
    </row>
    <row r="145" spans="1:10" ht="26.25" thickBot="1" x14ac:dyDescent="0.25">
      <c r="A145" s="768" t="s">
        <v>695</v>
      </c>
      <c r="B145" s="754">
        <f>B50+B112+B128+B144</f>
        <v>8164909</v>
      </c>
      <c r="C145" s="754">
        <f t="shared" ref="C145:I145" si="33">C50+C112+C128+C144</f>
        <v>5685670</v>
      </c>
      <c r="D145" s="754">
        <f t="shared" si="33"/>
        <v>250263</v>
      </c>
      <c r="E145" s="754">
        <f t="shared" si="33"/>
        <v>0</v>
      </c>
      <c r="F145" s="754">
        <f t="shared" si="33"/>
        <v>445895</v>
      </c>
      <c r="G145" s="754">
        <f t="shared" si="33"/>
        <v>6381828</v>
      </c>
      <c r="H145" s="754">
        <f t="shared" si="33"/>
        <v>0</v>
      </c>
      <c r="I145" s="754">
        <f t="shared" si="33"/>
        <v>6381828</v>
      </c>
      <c r="J145" s="737"/>
    </row>
    <row r="146" spans="1:10" x14ac:dyDescent="0.2">
      <c r="A146" s="756"/>
      <c r="B146" s="765"/>
      <c r="C146" s="765"/>
      <c r="D146" s="765"/>
      <c r="E146" s="765"/>
      <c r="F146" s="765"/>
      <c r="G146" s="765"/>
      <c r="H146" s="765"/>
      <c r="I146" s="765"/>
      <c r="J146" s="737"/>
    </row>
    <row r="147" spans="1:10" x14ac:dyDescent="0.2">
      <c r="A147" s="763"/>
      <c r="B147" s="766"/>
      <c r="C147" s="766"/>
      <c r="D147" s="766"/>
      <c r="E147" s="766"/>
      <c r="F147" s="766"/>
      <c r="G147" s="766"/>
      <c r="H147" s="766"/>
      <c r="I147" s="766"/>
      <c r="J147" s="737"/>
    </row>
    <row r="148" spans="1:10" ht="13.5" thickBot="1" x14ac:dyDescent="0.25">
      <c r="A148" s="763"/>
      <c r="B148" s="766"/>
      <c r="C148" s="766"/>
      <c r="D148" s="766"/>
      <c r="E148" s="766"/>
      <c r="F148" s="766"/>
      <c r="G148" s="766"/>
      <c r="H148" s="766"/>
      <c r="I148" s="766"/>
      <c r="J148" s="737"/>
    </row>
    <row r="149" spans="1:10" ht="13.5" thickBot="1" x14ac:dyDescent="0.25">
      <c r="A149" s="741" t="s">
        <v>76</v>
      </c>
      <c r="B149" s="888" t="s">
        <v>649</v>
      </c>
      <c r="C149" s="888"/>
      <c r="D149" s="741" t="s">
        <v>650</v>
      </c>
      <c r="E149" s="741" t="s">
        <v>651</v>
      </c>
      <c r="F149" s="741" t="s">
        <v>652</v>
      </c>
      <c r="G149" s="741" t="s">
        <v>653</v>
      </c>
      <c r="H149" s="741" t="s">
        <v>673</v>
      </c>
      <c r="I149" s="741"/>
      <c r="J149" s="737"/>
    </row>
    <row r="150" spans="1:10" ht="13.5" thickBot="1" x14ac:dyDescent="0.25">
      <c r="A150" s="742" t="s">
        <v>696</v>
      </c>
      <c r="B150" s="888" t="s">
        <v>656</v>
      </c>
      <c r="C150" s="888"/>
      <c r="D150" s="741" t="s">
        <v>657</v>
      </c>
      <c r="E150" s="888" t="s">
        <v>658</v>
      </c>
      <c r="F150" s="888" t="s">
        <v>659</v>
      </c>
      <c r="G150" s="888" t="s">
        <v>660</v>
      </c>
      <c r="H150" s="888" t="s">
        <v>661</v>
      </c>
      <c r="I150" s="888" t="s">
        <v>662</v>
      </c>
      <c r="J150" s="737"/>
    </row>
    <row r="151" spans="1:10" ht="13.5" thickBot="1" x14ac:dyDescent="0.25">
      <c r="A151" s="893" t="s">
        <v>697</v>
      </c>
      <c r="B151" s="741" t="s">
        <v>664</v>
      </c>
      <c r="C151" s="741" t="s">
        <v>665</v>
      </c>
      <c r="D151" s="741" t="s">
        <v>665</v>
      </c>
      <c r="E151" s="888"/>
      <c r="F151" s="888"/>
      <c r="G151" s="888"/>
      <c r="H151" s="888"/>
      <c r="I151" s="888"/>
      <c r="J151" s="737"/>
    </row>
    <row r="152" spans="1:10" ht="13.5" thickBot="1" x14ac:dyDescent="0.25">
      <c r="A152" s="893"/>
      <c r="B152" s="741">
        <v>2</v>
      </c>
      <c r="C152" s="741">
        <v>3</v>
      </c>
      <c r="D152" s="741">
        <v>4</v>
      </c>
      <c r="E152" s="741">
        <v>5</v>
      </c>
      <c r="F152" s="741">
        <v>6</v>
      </c>
      <c r="G152" s="741">
        <v>7</v>
      </c>
      <c r="H152" s="741">
        <v>8</v>
      </c>
      <c r="I152" s="741">
        <v>9</v>
      </c>
      <c r="J152" s="737"/>
    </row>
    <row r="153" spans="1:10" x14ac:dyDescent="0.2">
      <c r="A153" s="743" t="s">
        <v>33</v>
      </c>
      <c r="B153" s="744">
        <v>0</v>
      </c>
      <c r="C153" s="745">
        <v>0</v>
      </c>
      <c r="D153" s="745">
        <v>0</v>
      </c>
      <c r="E153" s="745">
        <v>0</v>
      </c>
      <c r="F153" s="745">
        <v>11083</v>
      </c>
      <c r="G153" s="746">
        <f t="shared" ref="G153:G160" si="34">C153+D153+E153+F153</f>
        <v>11083</v>
      </c>
      <c r="H153" s="746">
        <v>0</v>
      </c>
      <c r="I153" s="747">
        <f t="shared" ref="I153:I160" si="35">G153-H153</f>
        <v>11083</v>
      </c>
      <c r="J153" s="737"/>
    </row>
    <row r="154" spans="1:10" x14ac:dyDescent="0.2">
      <c r="A154" s="743" t="s">
        <v>668</v>
      </c>
      <c r="B154" s="744">
        <v>0</v>
      </c>
      <c r="C154" s="745">
        <v>0</v>
      </c>
      <c r="D154" s="745">
        <v>0</v>
      </c>
      <c r="E154" s="745">
        <v>0</v>
      </c>
      <c r="F154" s="745">
        <v>1078</v>
      </c>
      <c r="G154" s="746">
        <f t="shared" si="34"/>
        <v>1078</v>
      </c>
      <c r="H154" s="746">
        <v>0</v>
      </c>
      <c r="I154" s="747">
        <f t="shared" si="35"/>
        <v>1078</v>
      </c>
      <c r="J154" s="737"/>
    </row>
    <row r="155" spans="1:10" x14ac:dyDescent="0.2">
      <c r="A155" s="743" t="s">
        <v>53</v>
      </c>
      <c r="B155" s="744">
        <v>0</v>
      </c>
      <c r="C155" s="745">
        <v>0</v>
      </c>
      <c r="D155" s="745">
        <v>0</v>
      </c>
      <c r="E155" s="745">
        <v>0</v>
      </c>
      <c r="F155" s="745">
        <v>251</v>
      </c>
      <c r="G155" s="746">
        <f t="shared" si="34"/>
        <v>251</v>
      </c>
      <c r="H155" s="746">
        <v>0</v>
      </c>
      <c r="I155" s="747">
        <f t="shared" si="35"/>
        <v>251</v>
      </c>
      <c r="J155" s="737"/>
    </row>
    <row r="156" spans="1:10" x14ac:dyDescent="0.2">
      <c r="A156" s="743" t="s">
        <v>54</v>
      </c>
      <c r="B156" s="744">
        <v>0</v>
      </c>
      <c r="C156" s="745">
        <v>0</v>
      </c>
      <c r="D156" s="745">
        <v>0</v>
      </c>
      <c r="E156" s="745">
        <v>0</v>
      </c>
      <c r="F156" s="745">
        <v>31</v>
      </c>
      <c r="G156" s="745">
        <f t="shared" si="34"/>
        <v>31</v>
      </c>
      <c r="H156" s="746">
        <v>0</v>
      </c>
      <c r="I156" s="747">
        <f t="shared" si="35"/>
        <v>31</v>
      </c>
      <c r="J156" s="737"/>
    </row>
    <row r="157" spans="1:10" x14ac:dyDescent="0.2">
      <c r="A157" s="743" t="s">
        <v>669</v>
      </c>
      <c r="B157" s="744">
        <v>0</v>
      </c>
      <c r="C157" s="745">
        <v>0</v>
      </c>
      <c r="D157" s="745">
        <v>0</v>
      </c>
      <c r="E157" s="745">
        <v>0</v>
      </c>
      <c r="F157" s="745">
        <v>70</v>
      </c>
      <c r="G157" s="745">
        <f t="shared" si="34"/>
        <v>70</v>
      </c>
      <c r="H157" s="746">
        <v>0</v>
      </c>
      <c r="I157" s="747">
        <f t="shared" si="35"/>
        <v>70</v>
      </c>
      <c r="J157" s="737"/>
    </row>
    <row r="158" spans="1:10" x14ac:dyDescent="0.2">
      <c r="A158" s="743" t="s">
        <v>670</v>
      </c>
      <c r="B158" s="748">
        <v>0</v>
      </c>
      <c r="C158" s="746">
        <v>0</v>
      </c>
      <c r="D158" s="746">
        <v>0</v>
      </c>
      <c r="E158" s="746">
        <v>0</v>
      </c>
      <c r="F158" s="746">
        <v>58</v>
      </c>
      <c r="G158" s="746">
        <f t="shared" si="34"/>
        <v>58</v>
      </c>
      <c r="H158" s="746">
        <v>0</v>
      </c>
      <c r="I158" s="747">
        <f t="shared" si="35"/>
        <v>58</v>
      </c>
      <c r="J158" s="737"/>
    </row>
    <row r="159" spans="1:10" ht="25.5" x14ac:dyDescent="0.2">
      <c r="A159" s="743" t="s">
        <v>7</v>
      </c>
      <c r="B159" s="748">
        <v>0</v>
      </c>
      <c r="C159" s="746">
        <v>0</v>
      </c>
      <c r="D159" s="746">
        <v>0</v>
      </c>
      <c r="E159" s="746">
        <v>0</v>
      </c>
      <c r="F159" s="746">
        <v>51788</v>
      </c>
      <c r="G159" s="746">
        <f t="shared" si="34"/>
        <v>51788</v>
      </c>
      <c r="H159" s="746">
        <v>0</v>
      </c>
      <c r="I159" s="747">
        <f t="shared" si="35"/>
        <v>51788</v>
      </c>
      <c r="J159" s="737"/>
    </row>
    <row r="160" spans="1:10" ht="13.5" thickBot="1" x14ac:dyDescent="0.25">
      <c r="A160" s="749" t="s">
        <v>698</v>
      </c>
      <c r="B160" s="750">
        <v>0</v>
      </c>
      <c r="C160" s="751">
        <v>0</v>
      </c>
      <c r="D160" s="751">
        <v>0</v>
      </c>
      <c r="E160" s="751">
        <v>0</v>
      </c>
      <c r="F160" s="751">
        <v>0</v>
      </c>
      <c r="G160" s="751">
        <f t="shared" si="34"/>
        <v>0</v>
      </c>
      <c r="H160" s="751">
        <v>0</v>
      </c>
      <c r="I160" s="752">
        <f t="shared" si="35"/>
        <v>0</v>
      </c>
      <c r="J160" s="737"/>
    </row>
    <row r="161" spans="1:10" ht="39" thickBot="1" x14ac:dyDescent="0.25">
      <c r="A161" s="768" t="s">
        <v>699</v>
      </c>
      <c r="B161" s="769">
        <f t="shared" ref="B161:E161" si="36">SUM(B153:B160)</f>
        <v>0</v>
      </c>
      <c r="C161" s="769">
        <f t="shared" si="36"/>
        <v>0</v>
      </c>
      <c r="D161" s="769">
        <f t="shared" si="36"/>
        <v>0</v>
      </c>
      <c r="E161" s="769">
        <f t="shared" si="36"/>
        <v>0</v>
      </c>
      <c r="F161" s="769">
        <f>SUM(F153:F160)</f>
        <v>64359</v>
      </c>
      <c r="G161" s="769">
        <f t="shared" ref="G161:I161" si="37">SUM(G153:G160)</f>
        <v>64359</v>
      </c>
      <c r="H161" s="769">
        <f t="shared" si="37"/>
        <v>0</v>
      </c>
      <c r="I161" s="769">
        <f t="shared" si="37"/>
        <v>64359</v>
      </c>
      <c r="J161" s="737"/>
    </row>
    <row r="162" spans="1:10" x14ac:dyDescent="0.2">
      <c r="A162" s="770"/>
      <c r="B162" s="765"/>
      <c r="C162" s="766"/>
      <c r="D162" s="766"/>
      <c r="E162" s="766"/>
      <c r="F162" s="766"/>
      <c r="G162" s="766"/>
      <c r="H162" s="766"/>
      <c r="I162" s="766"/>
      <c r="J162" s="737"/>
    </row>
    <row r="163" spans="1:10" x14ac:dyDescent="0.2">
      <c r="A163" s="763"/>
      <c r="B163" s="766"/>
      <c r="C163" s="766"/>
      <c r="D163" s="766"/>
      <c r="E163" s="766"/>
      <c r="F163" s="766"/>
      <c r="G163" s="766"/>
      <c r="H163" s="766"/>
      <c r="I163" s="766"/>
      <c r="J163" s="737"/>
    </row>
    <row r="164" spans="1:10" x14ac:dyDescent="0.2">
      <c r="A164" s="763"/>
      <c r="B164" s="766"/>
      <c r="C164" s="766"/>
      <c r="D164" s="766"/>
      <c r="E164" s="766"/>
      <c r="F164" s="766"/>
      <c r="G164" s="766"/>
      <c r="H164" s="766"/>
      <c r="I164" s="766"/>
      <c r="J164" s="737"/>
    </row>
    <row r="165" spans="1:10" x14ac:dyDescent="0.2">
      <c r="A165" s="763"/>
      <c r="B165" s="766"/>
      <c r="C165" s="766"/>
      <c r="D165" s="766"/>
      <c r="E165" s="766"/>
      <c r="F165" s="766"/>
      <c r="G165" s="766"/>
      <c r="H165" s="766"/>
      <c r="I165" s="766"/>
      <c r="J165" s="737"/>
    </row>
    <row r="166" spans="1:10" x14ac:dyDescent="0.2">
      <c r="A166" s="763"/>
      <c r="B166" s="766"/>
      <c r="C166" s="766"/>
      <c r="D166" s="766"/>
      <c r="E166" s="766"/>
      <c r="F166" s="766"/>
      <c r="G166" s="766"/>
      <c r="H166" s="766"/>
      <c r="I166" s="766"/>
      <c r="J166" s="737"/>
    </row>
    <row r="167" spans="1:10" x14ac:dyDescent="0.2">
      <c r="A167" s="763"/>
      <c r="B167" s="766"/>
      <c r="C167" s="766"/>
      <c r="D167" s="766"/>
      <c r="E167" s="766"/>
      <c r="F167" s="766"/>
      <c r="G167" s="766"/>
      <c r="H167" s="766"/>
      <c r="I167" s="766"/>
      <c r="J167" s="737"/>
    </row>
    <row r="168" spans="1:10" ht="13.5" thickBot="1" x14ac:dyDescent="0.25">
      <c r="A168" s="763"/>
      <c r="B168" s="766"/>
      <c r="C168" s="766"/>
      <c r="D168" s="766"/>
      <c r="E168" s="766"/>
      <c r="F168" s="766"/>
      <c r="G168" s="766"/>
      <c r="H168" s="766"/>
      <c r="I168" s="766"/>
      <c r="J168" s="737"/>
    </row>
    <row r="169" spans="1:10" ht="13.5" thickBot="1" x14ac:dyDescent="0.25">
      <c r="A169" s="741" t="s">
        <v>76</v>
      </c>
      <c r="B169" s="888" t="s">
        <v>649</v>
      </c>
      <c r="C169" s="888"/>
      <c r="D169" s="741" t="s">
        <v>650</v>
      </c>
      <c r="E169" s="741" t="s">
        <v>651</v>
      </c>
      <c r="F169" s="741" t="s">
        <v>652</v>
      </c>
      <c r="G169" s="741" t="s">
        <v>653</v>
      </c>
      <c r="H169" s="741" t="s">
        <v>673</v>
      </c>
      <c r="I169" s="741"/>
      <c r="J169" s="737"/>
    </row>
    <row r="170" spans="1:10" ht="13.5" thickBot="1" x14ac:dyDescent="0.25">
      <c r="A170" s="742"/>
      <c r="B170" s="888" t="s">
        <v>656</v>
      </c>
      <c r="C170" s="888"/>
      <c r="D170" s="741" t="s">
        <v>657</v>
      </c>
      <c r="E170" s="888" t="s">
        <v>658</v>
      </c>
      <c r="F170" s="888" t="s">
        <v>659</v>
      </c>
      <c r="G170" s="888" t="s">
        <v>660</v>
      </c>
      <c r="H170" s="888" t="s">
        <v>661</v>
      </c>
      <c r="I170" s="888" t="s">
        <v>662</v>
      </c>
      <c r="J170" s="737"/>
    </row>
    <row r="171" spans="1:10" ht="19.5" customHeight="1" thickBot="1" x14ac:dyDescent="0.25">
      <c r="A171" s="893" t="s">
        <v>700</v>
      </c>
      <c r="B171" s="741" t="s">
        <v>664</v>
      </c>
      <c r="C171" s="741" t="s">
        <v>665</v>
      </c>
      <c r="D171" s="741" t="s">
        <v>665</v>
      </c>
      <c r="E171" s="888"/>
      <c r="F171" s="888"/>
      <c r="G171" s="888"/>
      <c r="H171" s="888"/>
      <c r="I171" s="888"/>
      <c r="J171" s="737"/>
    </row>
    <row r="172" spans="1:10" ht="22.5" customHeight="1" thickBot="1" x14ac:dyDescent="0.25">
      <c r="A172" s="893"/>
      <c r="B172" s="741">
        <v>2</v>
      </c>
      <c r="C172" s="741">
        <v>3</v>
      </c>
      <c r="D172" s="741">
        <v>4</v>
      </c>
      <c r="E172" s="741">
        <v>5</v>
      </c>
      <c r="F172" s="741">
        <v>6</v>
      </c>
      <c r="G172" s="741">
        <v>7</v>
      </c>
      <c r="H172" s="741">
        <v>8</v>
      </c>
      <c r="I172" s="741">
        <v>9</v>
      </c>
      <c r="J172" s="737"/>
    </row>
    <row r="173" spans="1:10" x14ac:dyDescent="0.2">
      <c r="A173" s="743" t="s">
        <v>33</v>
      </c>
      <c r="B173" s="744">
        <v>0</v>
      </c>
      <c r="C173" s="745">
        <v>0</v>
      </c>
      <c r="D173" s="745">
        <v>0</v>
      </c>
      <c r="E173" s="745">
        <v>0</v>
      </c>
      <c r="F173" s="745">
        <v>0</v>
      </c>
      <c r="G173" s="746">
        <f t="shared" ref="G173:G180" si="38">C173+D173+E173+F173</f>
        <v>0</v>
      </c>
      <c r="H173" s="746">
        <v>0</v>
      </c>
      <c r="I173" s="747">
        <f t="shared" ref="I173:I180" si="39">G173-H173</f>
        <v>0</v>
      </c>
      <c r="J173" s="737"/>
    </row>
    <row r="174" spans="1:10" x14ac:dyDescent="0.2">
      <c r="A174" s="743" t="s">
        <v>668</v>
      </c>
      <c r="B174" s="744">
        <v>0</v>
      </c>
      <c r="C174" s="745">
        <v>0</v>
      </c>
      <c r="D174" s="745">
        <v>0</v>
      </c>
      <c r="E174" s="745">
        <v>0</v>
      </c>
      <c r="F174" s="745">
        <v>0</v>
      </c>
      <c r="G174" s="746">
        <f t="shared" si="38"/>
        <v>0</v>
      </c>
      <c r="H174" s="746">
        <v>0</v>
      </c>
      <c r="I174" s="747">
        <f t="shared" si="39"/>
        <v>0</v>
      </c>
      <c r="J174" s="737"/>
    </row>
    <row r="175" spans="1:10" x14ac:dyDescent="0.2">
      <c r="A175" s="743" t="s">
        <v>53</v>
      </c>
      <c r="B175" s="744">
        <v>0</v>
      </c>
      <c r="C175" s="745">
        <v>0</v>
      </c>
      <c r="D175" s="745">
        <v>0</v>
      </c>
      <c r="E175" s="745">
        <v>0</v>
      </c>
      <c r="F175" s="745">
        <v>0</v>
      </c>
      <c r="G175" s="746">
        <f t="shared" si="38"/>
        <v>0</v>
      </c>
      <c r="H175" s="746">
        <v>0</v>
      </c>
      <c r="I175" s="747">
        <f t="shared" si="39"/>
        <v>0</v>
      </c>
      <c r="J175" s="737"/>
    </row>
    <row r="176" spans="1:10" x14ac:dyDescent="0.2">
      <c r="A176" s="743" t="s">
        <v>54</v>
      </c>
      <c r="B176" s="744">
        <v>0</v>
      </c>
      <c r="C176" s="745">
        <v>0</v>
      </c>
      <c r="D176" s="745">
        <v>0</v>
      </c>
      <c r="E176" s="745">
        <v>0</v>
      </c>
      <c r="F176" s="745">
        <v>0</v>
      </c>
      <c r="G176" s="746">
        <f t="shared" si="38"/>
        <v>0</v>
      </c>
      <c r="H176" s="746">
        <v>0</v>
      </c>
      <c r="I176" s="747">
        <f t="shared" si="39"/>
        <v>0</v>
      </c>
      <c r="J176" s="737"/>
    </row>
    <row r="177" spans="1:10" x14ac:dyDescent="0.2">
      <c r="A177" s="743" t="s">
        <v>669</v>
      </c>
      <c r="B177" s="744">
        <v>0</v>
      </c>
      <c r="C177" s="745">
        <v>0</v>
      </c>
      <c r="D177" s="745">
        <v>0</v>
      </c>
      <c r="E177" s="745">
        <v>0</v>
      </c>
      <c r="F177" s="745">
        <v>0</v>
      </c>
      <c r="G177" s="746">
        <f t="shared" si="38"/>
        <v>0</v>
      </c>
      <c r="H177" s="746">
        <v>0</v>
      </c>
      <c r="I177" s="747">
        <f t="shared" si="39"/>
        <v>0</v>
      </c>
      <c r="J177" s="737"/>
    </row>
    <row r="178" spans="1:10" x14ac:dyDescent="0.2">
      <c r="A178" s="743" t="s">
        <v>670</v>
      </c>
      <c r="B178" s="744">
        <v>0</v>
      </c>
      <c r="C178" s="745">
        <v>0</v>
      </c>
      <c r="D178" s="745">
        <v>0</v>
      </c>
      <c r="E178" s="745">
        <v>0</v>
      </c>
      <c r="F178" s="745">
        <v>0</v>
      </c>
      <c r="G178" s="746">
        <f t="shared" si="38"/>
        <v>0</v>
      </c>
      <c r="H178" s="746">
        <v>0</v>
      </c>
      <c r="I178" s="747">
        <f t="shared" si="39"/>
        <v>0</v>
      </c>
      <c r="J178" s="737"/>
    </row>
    <row r="179" spans="1:10" ht="25.5" x14ac:dyDescent="0.2">
      <c r="A179" s="743" t="s">
        <v>7</v>
      </c>
      <c r="B179" s="748">
        <v>0</v>
      </c>
      <c r="C179" s="746">
        <v>0</v>
      </c>
      <c r="D179" s="746">
        <v>0</v>
      </c>
      <c r="E179" s="746">
        <v>0</v>
      </c>
      <c r="F179" s="746">
        <v>5975</v>
      </c>
      <c r="G179" s="746">
        <f t="shared" si="38"/>
        <v>5975</v>
      </c>
      <c r="H179" s="746">
        <v>0</v>
      </c>
      <c r="I179" s="747">
        <f t="shared" si="39"/>
        <v>5975</v>
      </c>
      <c r="J179" s="737"/>
    </row>
    <row r="180" spans="1:10" ht="13.5" thickBot="1" x14ac:dyDescent="0.25">
      <c r="A180" s="749" t="s">
        <v>671</v>
      </c>
      <c r="B180" s="750">
        <v>0</v>
      </c>
      <c r="C180" s="751">
        <v>0</v>
      </c>
      <c r="D180" s="751">
        <v>0</v>
      </c>
      <c r="E180" s="751">
        <v>0</v>
      </c>
      <c r="F180" s="751"/>
      <c r="G180" s="751">
        <f t="shared" si="38"/>
        <v>0</v>
      </c>
      <c r="H180" s="751">
        <v>0</v>
      </c>
      <c r="I180" s="752">
        <f t="shared" si="39"/>
        <v>0</v>
      </c>
      <c r="J180" s="737"/>
    </row>
    <row r="181" spans="1:10" ht="39" thickBot="1" x14ac:dyDescent="0.25">
      <c r="A181" s="768" t="s">
        <v>701</v>
      </c>
      <c r="B181" s="769">
        <f t="shared" ref="B181:I181" si="40">SUM(B173:B180)</f>
        <v>0</v>
      </c>
      <c r="C181" s="769">
        <f t="shared" si="40"/>
        <v>0</v>
      </c>
      <c r="D181" s="769">
        <f t="shared" si="40"/>
        <v>0</v>
      </c>
      <c r="E181" s="769">
        <f t="shared" si="40"/>
        <v>0</v>
      </c>
      <c r="F181" s="769">
        <f t="shared" si="40"/>
        <v>5975</v>
      </c>
      <c r="G181" s="769">
        <f t="shared" si="40"/>
        <v>5975</v>
      </c>
      <c r="H181" s="769">
        <f t="shared" si="40"/>
        <v>0</v>
      </c>
      <c r="I181" s="769">
        <f t="shared" si="40"/>
        <v>5975</v>
      </c>
      <c r="J181" s="737"/>
    </row>
    <row r="182" spans="1:10" x14ac:dyDescent="0.2">
      <c r="A182" s="763"/>
      <c r="B182" s="771"/>
      <c r="C182" s="771"/>
      <c r="D182" s="771"/>
      <c r="E182" s="771"/>
      <c r="F182" s="771"/>
      <c r="G182" s="771"/>
      <c r="H182" s="771"/>
      <c r="I182" s="771"/>
      <c r="J182" s="737"/>
    </row>
    <row r="183" spans="1:10" ht="13.5" thickBot="1" x14ac:dyDescent="0.25">
      <c r="A183" s="763"/>
      <c r="B183" s="771"/>
      <c r="C183" s="771"/>
      <c r="D183" s="771"/>
      <c r="E183" s="771"/>
      <c r="F183" s="771"/>
      <c r="G183" s="771"/>
      <c r="H183" s="771"/>
      <c r="I183" s="771"/>
      <c r="J183" s="737"/>
    </row>
    <row r="184" spans="1:10" ht="13.5" thickBot="1" x14ac:dyDescent="0.25">
      <c r="A184" s="741" t="s">
        <v>76</v>
      </c>
      <c r="B184" s="888" t="s">
        <v>649</v>
      </c>
      <c r="C184" s="888"/>
      <c r="D184" s="741" t="s">
        <v>650</v>
      </c>
      <c r="E184" s="741" t="s">
        <v>651</v>
      </c>
      <c r="F184" s="741" t="s">
        <v>652</v>
      </c>
      <c r="G184" s="741" t="s">
        <v>653</v>
      </c>
      <c r="H184" s="741" t="s">
        <v>673</v>
      </c>
      <c r="I184" s="741"/>
      <c r="J184" s="737"/>
    </row>
    <row r="185" spans="1:10" ht="13.5" thickBot="1" x14ac:dyDescent="0.25">
      <c r="A185" s="742"/>
      <c r="B185" s="888" t="s">
        <v>656</v>
      </c>
      <c r="C185" s="888"/>
      <c r="D185" s="741" t="s">
        <v>657</v>
      </c>
      <c r="E185" s="888" t="s">
        <v>658</v>
      </c>
      <c r="F185" s="888" t="s">
        <v>659</v>
      </c>
      <c r="G185" s="888" t="s">
        <v>660</v>
      </c>
      <c r="H185" s="888" t="s">
        <v>661</v>
      </c>
      <c r="I185" s="888" t="s">
        <v>662</v>
      </c>
      <c r="J185" s="737"/>
    </row>
    <row r="186" spans="1:10" ht="13.5" thickBot="1" x14ac:dyDescent="0.25">
      <c r="A186" s="893" t="s">
        <v>702</v>
      </c>
      <c r="B186" s="741" t="s">
        <v>664</v>
      </c>
      <c r="C186" s="741" t="s">
        <v>665</v>
      </c>
      <c r="D186" s="741" t="s">
        <v>665</v>
      </c>
      <c r="E186" s="888"/>
      <c r="F186" s="888"/>
      <c r="G186" s="888"/>
      <c r="H186" s="888"/>
      <c r="I186" s="888"/>
      <c r="J186" s="737"/>
    </row>
    <row r="187" spans="1:10" ht="13.5" thickBot="1" x14ac:dyDescent="0.25">
      <c r="A187" s="893"/>
      <c r="B187" s="741">
        <v>2</v>
      </c>
      <c r="C187" s="741">
        <v>3</v>
      </c>
      <c r="D187" s="741">
        <v>4</v>
      </c>
      <c r="E187" s="741">
        <v>5</v>
      </c>
      <c r="F187" s="741">
        <v>6</v>
      </c>
      <c r="G187" s="741">
        <v>7</v>
      </c>
      <c r="H187" s="741">
        <v>8</v>
      </c>
      <c r="I187" s="741">
        <v>9</v>
      </c>
      <c r="J187" s="737"/>
    </row>
    <row r="188" spans="1:10" x14ac:dyDescent="0.2">
      <c r="A188" s="743" t="s">
        <v>33</v>
      </c>
      <c r="B188" s="744">
        <v>0</v>
      </c>
      <c r="C188" s="745">
        <v>0</v>
      </c>
      <c r="D188" s="745">
        <v>0</v>
      </c>
      <c r="E188" s="745">
        <v>0</v>
      </c>
      <c r="F188" s="745">
        <v>0</v>
      </c>
      <c r="G188" s="746">
        <f t="shared" ref="G188:G195" si="41">C188+D188+E188+F188</f>
        <v>0</v>
      </c>
      <c r="H188" s="746">
        <v>0</v>
      </c>
      <c r="I188" s="747">
        <f t="shared" ref="I188:I195" si="42">G188-H188</f>
        <v>0</v>
      </c>
      <c r="J188" s="737"/>
    </row>
    <row r="189" spans="1:10" x14ac:dyDescent="0.2">
      <c r="A189" s="743" t="s">
        <v>668</v>
      </c>
      <c r="B189" s="744">
        <v>0</v>
      </c>
      <c r="C189" s="745">
        <v>0</v>
      </c>
      <c r="D189" s="745">
        <v>0</v>
      </c>
      <c r="E189" s="745">
        <v>0</v>
      </c>
      <c r="F189" s="745">
        <v>290</v>
      </c>
      <c r="G189" s="746">
        <f t="shared" si="41"/>
        <v>290</v>
      </c>
      <c r="H189" s="746">
        <v>0</v>
      </c>
      <c r="I189" s="747">
        <f t="shared" si="42"/>
        <v>290</v>
      </c>
      <c r="J189" s="737"/>
    </row>
    <row r="190" spans="1:10" x14ac:dyDescent="0.2">
      <c r="A190" s="743" t="s">
        <v>53</v>
      </c>
      <c r="B190" s="744">
        <v>0</v>
      </c>
      <c r="C190" s="745">
        <v>0</v>
      </c>
      <c r="D190" s="745">
        <v>0</v>
      </c>
      <c r="E190" s="745">
        <v>0</v>
      </c>
      <c r="F190" s="745">
        <v>0</v>
      </c>
      <c r="G190" s="746">
        <f t="shared" si="41"/>
        <v>0</v>
      </c>
      <c r="H190" s="746">
        <v>0</v>
      </c>
      <c r="I190" s="747">
        <f t="shared" si="42"/>
        <v>0</v>
      </c>
      <c r="J190" s="737"/>
    </row>
    <row r="191" spans="1:10" x14ac:dyDescent="0.2">
      <c r="A191" s="743" t="s">
        <v>54</v>
      </c>
      <c r="B191" s="744">
        <v>0</v>
      </c>
      <c r="C191" s="745">
        <v>0</v>
      </c>
      <c r="D191" s="745">
        <v>0</v>
      </c>
      <c r="E191" s="745">
        <v>0</v>
      </c>
      <c r="F191" s="745">
        <v>0</v>
      </c>
      <c r="G191" s="746">
        <f t="shared" si="41"/>
        <v>0</v>
      </c>
      <c r="H191" s="746">
        <v>0</v>
      </c>
      <c r="I191" s="747">
        <f t="shared" si="42"/>
        <v>0</v>
      </c>
      <c r="J191" s="737"/>
    </row>
    <row r="192" spans="1:10" x14ac:dyDescent="0.2">
      <c r="A192" s="743" t="s">
        <v>669</v>
      </c>
      <c r="B192" s="744">
        <v>0</v>
      </c>
      <c r="C192" s="745">
        <v>0</v>
      </c>
      <c r="D192" s="745">
        <v>0</v>
      </c>
      <c r="E192" s="745">
        <v>0</v>
      </c>
      <c r="F192" s="745">
        <v>150</v>
      </c>
      <c r="G192" s="746">
        <f t="shared" si="41"/>
        <v>150</v>
      </c>
      <c r="H192" s="746">
        <v>0</v>
      </c>
      <c r="I192" s="747">
        <f t="shared" si="42"/>
        <v>150</v>
      </c>
      <c r="J192" s="737"/>
    </row>
    <row r="193" spans="1:10" x14ac:dyDescent="0.2">
      <c r="A193" s="743" t="s">
        <v>670</v>
      </c>
      <c r="B193" s="744">
        <v>0</v>
      </c>
      <c r="C193" s="745">
        <v>0</v>
      </c>
      <c r="D193" s="745">
        <v>0</v>
      </c>
      <c r="E193" s="745">
        <v>0</v>
      </c>
      <c r="F193" s="745">
        <v>2126</v>
      </c>
      <c r="G193" s="745">
        <f t="shared" si="41"/>
        <v>2126</v>
      </c>
      <c r="H193" s="746">
        <v>0</v>
      </c>
      <c r="I193" s="747">
        <f t="shared" si="42"/>
        <v>2126</v>
      </c>
      <c r="J193" s="737"/>
    </row>
    <row r="194" spans="1:10" ht="25.5" x14ac:dyDescent="0.2">
      <c r="A194" s="743" t="s">
        <v>7</v>
      </c>
      <c r="B194" s="748">
        <v>0</v>
      </c>
      <c r="C194" s="746">
        <v>0</v>
      </c>
      <c r="D194" s="746">
        <v>0</v>
      </c>
      <c r="E194" s="746">
        <v>0</v>
      </c>
      <c r="F194" s="746">
        <v>9809</v>
      </c>
      <c r="G194" s="746">
        <f t="shared" si="41"/>
        <v>9809</v>
      </c>
      <c r="H194" s="746">
        <v>0</v>
      </c>
      <c r="I194" s="747">
        <f t="shared" si="42"/>
        <v>9809</v>
      </c>
      <c r="J194" s="737"/>
    </row>
    <row r="195" spans="1:10" ht="13.5" thickBot="1" x14ac:dyDescent="0.25">
      <c r="A195" s="749" t="s">
        <v>671</v>
      </c>
      <c r="B195" s="750">
        <v>0</v>
      </c>
      <c r="C195" s="751">
        <v>0</v>
      </c>
      <c r="D195" s="751">
        <v>0</v>
      </c>
      <c r="E195" s="751">
        <v>0</v>
      </c>
      <c r="F195" s="751">
        <v>0</v>
      </c>
      <c r="G195" s="751">
        <f t="shared" si="41"/>
        <v>0</v>
      </c>
      <c r="H195" s="751">
        <v>0</v>
      </c>
      <c r="I195" s="752">
        <f t="shared" si="42"/>
        <v>0</v>
      </c>
      <c r="J195" s="737"/>
    </row>
    <row r="196" spans="1:10" ht="39" thickBot="1" x14ac:dyDescent="0.25">
      <c r="A196" s="768" t="s">
        <v>703</v>
      </c>
      <c r="B196" s="769">
        <f>SUM(B188:B195)</f>
        <v>0</v>
      </c>
      <c r="C196" s="769">
        <f>SUM(C188:C195)</f>
        <v>0</v>
      </c>
      <c r="D196" s="769">
        <f>SUM(B188:B195)</f>
        <v>0</v>
      </c>
      <c r="E196" s="769">
        <f>SUM(E188:E195)</f>
        <v>0</v>
      </c>
      <c r="F196" s="769">
        <f>SUM(F188:F195)</f>
        <v>12375</v>
      </c>
      <c r="G196" s="769">
        <f t="shared" ref="G196:I196" si="43">SUM(G188:G195)</f>
        <v>12375</v>
      </c>
      <c r="H196" s="769">
        <f t="shared" si="43"/>
        <v>0</v>
      </c>
      <c r="I196" s="769">
        <f t="shared" si="43"/>
        <v>12375</v>
      </c>
      <c r="J196" s="737"/>
    </row>
    <row r="197" spans="1:10" ht="28.5" customHeight="1" thickBot="1" x14ac:dyDescent="0.25">
      <c r="A197" s="760" t="s">
        <v>704</v>
      </c>
      <c r="B197" s="769">
        <f>B161+B181+B196</f>
        <v>0</v>
      </c>
      <c r="C197" s="769">
        <f t="shared" ref="C197:I197" si="44">C161+C181+C196</f>
        <v>0</v>
      </c>
      <c r="D197" s="769">
        <f t="shared" si="44"/>
        <v>0</v>
      </c>
      <c r="E197" s="769">
        <f t="shared" si="44"/>
        <v>0</v>
      </c>
      <c r="F197" s="769">
        <f>F161+F181+F196</f>
        <v>82709</v>
      </c>
      <c r="G197" s="769">
        <f>G161+G181+G196</f>
        <v>82709</v>
      </c>
      <c r="H197" s="769">
        <f t="shared" si="44"/>
        <v>0</v>
      </c>
      <c r="I197" s="769">
        <f t="shared" si="44"/>
        <v>82709</v>
      </c>
      <c r="J197" s="737"/>
    </row>
    <row r="198" spans="1:10" x14ac:dyDescent="0.2">
      <c r="A198" s="763"/>
      <c r="B198" s="771"/>
      <c r="C198" s="771"/>
      <c r="D198" s="771"/>
      <c r="E198" s="771"/>
      <c r="F198" s="771"/>
      <c r="G198" s="771"/>
      <c r="H198" s="771"/>
      <c r="I198" s="771"/>
      <c r="J198" s="737"/>
    </row>
    <row r="199" spans="1:10" x14ac:dyDescent="0.2">
      <c r="A199" s="763"/>
      <c r="B199" s="771"/>
      <c r="C199" s="771"/>
      <c r="D199" s="771"/>
      <c r="E199" s="771"/>
      <c r="F199" s="771"/>
      <c r="G199" s="771"/>
      <c r="H199" s="771"/>
      <c r="I199" s="771"/>
      <c r="J199" s="737"/>
    </row>
    <row r="200" spans="1:10" ht="13.5" thickBot="1" x14ac:dyDescent="0.25">
      <c r="A200" s="758"/>
      <c r="B200" s="772"/>
      <c r="C200" s="772"/>
      <c r="D200" s="772"/>
      <c r="E200" s="772"/>
      <c r="F200" s="772"/>
      <c r="G200" s="772"/>
      <c r="H200" s="772"/>
      <c r="I200" s="772"/>
      <c r="J200" s="737"/>
    </row>
    <row r="201" spans="1:10" ht="39" thickBot="1" x14ac:dyDescent="0.25">
      <c r="A201" s="760" t="s">
        <v>705</v>
      </c>
      <c r="B201" s="773">
        <f>B145+B197</f>
        <v>8164909</v>
      </c>
      <c r="C201" s="773">
        <f t="shared" ref="C201:I201" si="45">C145+C197</f>
        <v>5685670</v>
      </c>
      <c r="D201" s="773">
        <f t="shared" si="45"/>
        <v>250263</v>
      </c>
      <c r="E201" s="773">
        <f t="shared" si="45"/>
        <v>0</v>
      </c>
      <c r="F201" s="773">
        <f t="shared" si="45"/>
        <v>528604</v>
      </c>
      <c r="G201" s="773">
        <f>G145+G197</f>
        <v>6464537</v>
      </c>
      <c r="H201" s="773">
        <f t="shared" si="45"/>
        <v>0</v>
      </c>
      <c r="I201" s="773">
        <f t="shared" si="45"/>
        <v>6464537</v>
      </c>
      <c r="J201" s="737"/>
    </row>
    <row r="202" spans="1:10" x14ac:dyDescent="0.2">
      <c r="A202" s="756"/>
      <c r="B202" s="774"/>
      <c r="C202" s="774"/>
      <c r="D202" s="774"/>
      <c r="E202" s="774"/>
      <c r="F202" s="774"/>
      <c r="G202" s="774"/>
      <c r="H202" s="774"/>
      <c r="I202" s="774"/>
      <c r="J202" s="737"/>
    </row>
    <row r="203" spans="1:10" ht="13.5" thickBot="1" x14ac:dyDescent="0.25">
      <c r="A203" s="766"/>
      <c r="B203" s="766"/>
      <c r="C203" s="766"/>
      <c r="D203" s="766"/>
      <c r="E203" s="766"/>
      <c r="F203" s="766"/>
      <c r="G203" s="766"/>
      <c r="H203" s="766"/>
      <c r="I203" s="766"/>
      <c r="J203" s="737"/>
    </row>
    <row r="204" spans="1:10" ht="13.5" thickBot="1" x14ac:dyDescent="0.25">
      <c r="A204" s="739" t="s">
        <v>76</v>
      </c>
      <c r="B204" s="887" t="s">
        <v>649</v>
      </c>
      <c r="C204" s="887"/>
      <c r="D204" s="739" t="s">
        <v>650</v>
      </c>
      <c r="E204" s="739" t="s">
        <v>651</v>
      </c>
      <c r="F204" s="739" t="s">
        <v>652</v>
      </c>
      <c r="G204" s="739" t="s">
        <v>653</v>
      </c>
      <c r="H204" s="739" t="s">
        <v>673</v>
      </c>
      <c r="I204" s="739"/>
      <c r="J204" s="737"/>
    </row>
    <row r="205" spans="1:10" ht="13.5" thickBot="1" x14ac:dyDescent="0.25">
      <c r="A205" s="740" t="s">
        <v>706</v>
      </c>
      <c r="B205" s="888" t="s">
        <v>656</v>
      </c>
      <c r="C205" s="888"/>
      <c r="D205" s="741" t="s">
        <v>657</v>
      </c>
      <c r="E205" s="889" t="s">
        <v>658</v>
      </c>
      <c r="F205" s="889" t="s">
        <v>659</v>
      </c>
      <c r="G205" s="889" t="s">
        <v>660</v>
      </c>
      <c r="H205" s="889" t="s">
        <v>661</v>
      </c>
      <c r="I205" s="889" t="s">
        <v>662</v>
      </c>
      <c r="J205" s="737"/>
    </row>
    <row r="206" spans="1:10" ht="13.5" customHeight="1" thickBot="1" x14ac:dyDescent="0.25">
      <c r="A206" s="742"/>
      <c r="B206" s="741" t="s">
        <v>664</v>
      </c>
      <c r="C206" s="741" t="s">
        <v>665</v>
      </c>
      <c r="D206" s="741" t="s">
        <v>665</v>
      </c>
      <c r="E206" s="890"/>
      <c r="F206" s="890"/>
      <c r="G206" s="890"/>
      <c r="H206" s="890"/>
      <c r="I206" s="890"/>
      <c r="J206" s="737"/>
    </row>
    <row r="207" spans="1:10" ht="13.5" thickBot="1" x14ac:dyDescent="0.25">
      <c r="A207" s="742" t="s">
        <v>666</v>
      </c>
      <c r="B207" s="889">
        <v>2</v>
      </c>
      <c r="C207" s="889">
        <v>3</v>
      </c>
      <c r="D207" s="889">
        <v>4</v>
      </c>
      <c r="E207" s="889">
        <v>5</v>
      </c>
      <c r="F207" s="889">
        <v>6</v>
      </c>
      <c r="G207" s="889">
        <v>7</v>
      </c>
      <c r="H207" s="889">
        <v>8</v>
      </c>
      <c r="I207" s="889">
        <v>9</v>
      </c>
      <c r="J207" s="737"/>
    </row>
    <row r="208" spans="1:10" ht="39" thickBot="1" x14ac:dyDescent="0.25">
      <c r="A208" s="742" t="s">
        <v>667</v>
      </c>
      <c r="B208" s="890"/>
      <c r="C208" s="890"/>
      <c r="D208" s="890"/>
      <c r="E208" s="890"/>
      <c r="F208" s="890"/>
      <c r="G208" s="890"/>
      <c r="H208" s="890"/>
      <c r="I208" s="890"/>
      <c r="J208" s="737"/>
    </row>
    <row r="209" spans="1:10" x14ac:dyDescent="0.2">
      <c r="A209" s="743" t="s">
        <v>33</v>
      </c>
      <c r="B209" s="744">
        <v>0</v>
      </c>
      <c r="C209" s="745">
        <v>0</v>
      </c>
      <c r="D209" s="745">
        <v>0</v>
      </c>
      <c r="E209" s="745">
        <v>0</v>
      </c>
      <c r="F209" s="745">
        <v>0</v>
      </c>
      <c r="G209" s="746">
        <f t="shared" ref="G209:G216" si="46">C209+D209+E209+F209</f>
        <v>0</v>
      </c>
      <c r="H209" s="746">
        <v>0</v>
      </c>
      <c r="I209" s="747">
        <f t="shared" ref="I209:I216" si="47">G209-H209</f>
        <v>0</v>
      </c>
      <c r="J209" s="737"/>
    </row>
    <row r="210" spans="1:10" x14ac:dyDescent="0.2">
      <c r="A210" s="743" t="s">
        <v>668</v>
      </c>
      <c r="B210" s="744">
        <v>0</v>
      </c>
      <c r="C210" s="745">
        <v>0</v>
      </c>
      <c r="D210" s="745">
        <v>0</v>
      </c>
      <c r="E210" s="745">
        <v>0</v>
      </c>
      <c r="F210" s="745">
        <v>0</v>
      </c>
      <c r="G210" s="746">
        <f t="shared" si="46"/>
        <v>0</v>
      </c>
      <c r="H210" s="746">
        <v>0</v>
      </c>
      <c r="I210" s="747">
        <f t="shared" si="47"/>
        <v>0</v>
      </c>
      <c r="J210" s="737"/>
    </row>
    <row r="211" spans="1:10" x14ac:dyDescent="0.2">
      <c r="A211" s="743" t="s">
        <v>53</v>
      </c>
      <c r="B211" s="744">
        <v>0</v>
      </c>
      <c r="C211" s="745">
        <v>0</v>
      </c>
      <c r="D211" s="745">
        <v>0</v>
      </c>
      <c r="E211" s="745">
        <v>0</v>
      </c>
      <c r="F211" s="745">
        <v>0</v>
      </c>
      <c r="G211" s="746">
        <f t="shared" si="46"/>
        <v>0</v>
      </c>
      <c r="H211" s="746">
        <v>0</v>
      </c>
      <c r="I211" s="747">
        <f t="shared" si="47"/>
        <v>0</v>
      </c>
      <c r="J211" s="737"/>
    </row>
    <row r="212" spans="1:10" x14ac:dyDescent="0.2">
      <c r="A212" s="743" t="s">
        <v>54</v>
      </c>
      <c r="B212" s="744">
        <v>0</v>
      </c>
      <c r="C212" s="745">
        <v>0</v>
      </c>
      <c r="D212" s="745">
        <v>0</v>
      </c>
      <c r="E212" s="745">
        <v>0</v>
      </c>
      <c r="F212" s="745">
        <v>0</v>
      </c>
      <c r="G212" s="746">
        <f t="shared" si="46"/>
        <v>0</v>
      </c>
      <c r="H212" s="746">
        <v>0</v>
      </c>
      <c r="I212" s="747">
        <f t="shared" si="47"/>
        <v>0</v>
      </c>
      <c r="J212" s="737"/>
    </row>
    <row r="213" spans="1:10" x14ac:dyDescent="0.2">
      <c r="A213" s="743" t="s">
        <v>689</v>
      </c>
      <c r="B213" s="744">
        <v>0</v>
      </c>
      <c r="C213" s="745">
        <v>0</v>
      </c>
      <c r="D213" s="745">
        <v>0</v>
      </c>
      <c r="E213" s="745">
        <v>0</v>
      </c>
      <c r="F213" s="745">
        <v>0</v>
      </c>
      <c r="G213" s="746">
        <f t="shared" si="46"/>
        <v>0</v>
      </c>
      <c r="H213" s="746">
        <v>0</v>
      </c>
      <c r="I213" s="747">
        <f t="shared" si="47"/>
        <v>0</v>
      </c>
      <c r="J213" s="737"/>
    </row>
    <row r="214" spans="1:10" x14ac:dyDescent="0.2">
      <c r="A214" s="743" t="s">
        <v>670</v>
      </c>
      <c r="B214" s="744">
        <v>0</v>
      </c>
      <c r="C214" s="745">
        <v>0</v>
      </c>
      <c r="D214" s="745">
        <v>0</v>
      </c>
      <c r="E214" s="745">
        <v>0</v>
      </c>
      <c r="F214" s="745">
        <v>0</v>
      </c>
      <c r="G214" s="746">
        <f t="shared" si="46"/>
        <v>0</v>
      </c>
      <c r="H214" s="746">
        <v>0</v>
      </c>
      <c r="I214" s="747">
        <f t="shared" si="47"/>
        <v>0</v>
      </c>
      <c r="J214" s="737"/>
    </row>
    <row r="215" spans="1:10" ht="25.5" x14ac:dyDescent="0.2">
      <c r="A215" s="743" t="s">
        <v>675</v>
      </c>
      <c r="B215" s="748">
        <v>1765106</v>
      </c>
      <c r="C215" s="746">
        <v>1533746</v>
      </c>
      <c r="D215" s="746">
        <v>0</v>
      </c>
      <c r="E215" s="746">
        <v>0</v>
      </c>
      <c r="F215" s="746">
        <v>0</v>
      </c>
      <c r="G215" s="746">
        <f t="shared" si="46"/>
        <v>1533746</v>
      </c>
      <c r="H215" s="746">
        <v>0</v>
      </c>
      <c r="I215" s="747">
        <f t="shared" si="47"/>
        <v>1533746</v>
      </c>
      <c r="J215" s="737"/>
    </row>
    <row r="216" spans="1:10" ht="13.5" thickBot="1" x14ac:dyDescent="0.25">
      <c r="A216" s="749" t="s">
        <v>671</v>
      </c>
      <c r="B216" s="750">
        <v>0</v>
      </c>
      <c r="C216" s="751">
        <v>0</v>
      </c>
      <c r="D216" s="751">
        <v>0</v>
      </c>
      <c r="E216" s="751">
        <v>0</v>
      </c>
      <c r="F216" s="751">
        <v>0</v>
      </c>
      <c r="G216" s="751">
        <f t="shared" si="46"/>
        <v>0</v>
      </c>
      <c r="H216" s="751">
        <v>0</v>
      </c>
      <c r="I216" s="752">
        <f t="shared" si="47"/>
        <v>0</v>
      </c>
      <c r="J216" s="737"/>
    </row>
    <row r="217" spans="1:10" ht="13.5" thickBot="1" x14ac:dyDescent="0.25">
      <c r="A217" s="768" t="s">
        <v>672</v>
      </c>
      <c r="B217" s="769">
        <f t="shared" ref="B217:I217" si="48">SUM(B209:B216)</f>
        <v>1765106</v>
      </c>
      <c r="C217" s="769">
        <f t="shared" si="48"/>
        <v>1533746</v>
      </c>
      <c r="D217" s="769">
        <f t="shared" si="48"/>
        <v>0</v>
      </c>
      <c r="E217" s="769">
        <f t="shared" si="48"/>
        <v>0</v>
      </c>
      <c r="F217" s="769">
        <f t="shared" si="48"/>
        <v>0</v>
      </c>
      <c r="G217" s="769">
        <f t="shared" si="48"/>
        <v>1533746</v>
      </c>
      <c r="H217" s="769">
        <f t="shared" si="48"/>
        <v>0</v>
      </c>
      <c r="I217" s="769">
        <f t="shared" si="48"/>
        <v>1533746</v>
      </c>
      <c r="J217" s="737"/>
    </row>
    <row r="218" spans="1:10" x14ac:dyDescent="0.2">
      <c r="A218" s="766"/>
      <c r="B218" s="766"/>
      <c r="C218" s="766"/>
      <c r="D218" s="766"/>
      <c r="E218" s="766"/>
      <c r="F218" s="766"/>
      <c r="G218" s="766"/>
      <c r="H218" s="766"/>
      <c r="I218" s="766"/>
      <c r="J218" s="737"/>
    </row>
    <row r="219" spans="1:10" ht="13.5" thickBot="1" x14ac:dyDescent="0.25">
      <c r="A219" s="763"/>
      <c r="B219" s="775"/>
      <c r="C219" s="775"/>
      <c r="D219" s="775"/>
      <c r="E219" s="775"/>
      <c r="F219" s="775"/>
      <c r="G219" s="775"/>
      <c r="H219" s="775"/>
      <c r="I219" s="775"/>
      <c r="J219" s="737"/>
    </row>
    <row r="220" spans="1:10" ht="13.5" thickBot="1" x14ac:dyDescent="0.25">
      <c r="A220" s="741" t="s">
        <v>76</v>
      </c>
      <c r="B220" s="888" t="s">
        <v>649</v>
      </c>
      <c r="C220" s="888"/>
      <c r="D220" s="741" t="s">
        <v>650</v>
      </c>
      <c r="E220" s="741" t="s">
        <v>651</v>
      </c>
      <c r="F220" s="741" t="s">
        <v>652</v>
      </c>
      <c r="G220" s="741" t="s">
        <v>653</v>
      </c>
      <c r="H220" s="741" t="s">
        <v>673</v>
      </c>
      <c r="I220" s="741"/>
      <c r="J220" s="737"/>
    </row>
    <row r="221" spans="1:10" ht="13.5" thickBot="1" x14ac:dyDescent="0.25">
      <c r="A221" s="741"/>
      <c r="B221" s="888" t="s">
        <v>656</v>
      </c>
      <c r="C221" s="888"/>
      <c r="D221" s="741" t="s">
        <v>657</v>
      </c>
      <c r="E221" s="888" t="s">
        <v>658</v>
      </c>
      <c r="F221" s="888" t="s">
        <v>659</v>
      </c>
      <c r="G221" s="888" t="s">
        <v>660</v>
      </c>
      <c r="H221" s="888" t="s">
        <v>661</v>
      </c>
      <c r="I221" s="888" t="s">
        <v>662</v>
      </c>
      <c r="J221" s="737"/>
    </row>
    <row r="222" spans="1:10" ht="13.5" thickBot="1" x14ac:dyDescent="0.25">
      <c r="A222" s="891" t="s">
        <v>674</v>
      </c>
      <c r="B222" s="741" t="s">
        <v>664</v>
      </c>
      <c r="C222" s="741" t="s">
        <v>665</v>
      </c>
      <c r="D222" s="741" t="s">
        <v>665</v>
      </c>
      <c r="E222" s="888"/>
      <c r="F222" s="888"/>
      <c r="G222" s="888"/>
      <c r="H222" s="888"/>
      <c r="I222" s="888"/>
      <c r="J222" s="737"/>
    </row>
    <row r="223" spans="1:10" ht="13.5" thickBot="1" x14ac:dyDescent="0.25">
      <c r="A223" s="892"/>
      <c r="B223" s="741">
        <v>2</v>
      </c>
      <c r="C223" s="741">
        <v>3</v>
      </c>
      <c r="D223" s="741">
        <v>4</v>
      </c>
      <c r="E223" s="741">
        <v>5</v>
      </c>
      <c r="F223" s="741">
        <v>6</v>
      </c>
      <c r="G223" s="741">
        <v>7</v>
      </c>
      <c r="H223" s="741">
        <v>8</v>
      </c>
      <c r="I223" s="741">
        <v>9</v>
      </c>
      <c r="J223" s="737"/>
    </row>
    <row r="224" spans="1:10" x14ac:dyDescent="0.2">
      <c r="A224" s="743" t="s">
        <v>33</v>
      </c>
      <c r="B224" s="744">
        <v>0</v>
      </c>
      <c r="C224" s="745">
        <v>0</v>
      </c>
      <c r="D224" s="745">
        <v>0</v>
      </c>
      <c r="E224" s="745">
        <v>0</v>
      </c>
      <c r="F224" s="745">
        <v>0</v>
      </c>
      <c r="G224" s="746">
        <f t="shared" ref="G224:G231" si="49">C224+D224+E224+F224</f>
        <v>0</v>
      </c>
      <c r="H224" s="746">
        <v>0</v>
      </c>
      <c r="I224" s="747">
        <f t="shared" ref="I224:I231" si="50">G224-H224</f>
        <v>0</v>
      </c>
      <c r="J224" s="737"/>
    </row>
    <row r="225" spans="1:10" x14ac:dyDescent="0.2">
      <c r="A225" s="743" t="s">
        <v>668</v>
      </c>
      <c r="B225" s="744">
        <v>0</v>
      </c>
      <c r="C225" s="745">
        <v>0</v>
      </c>
      <c r="D225" s="745">
        <v>0</v>
      </c>
      <c r="E225" s="745">
        <v>0</v>
      </c>
      <c r="F225" s="745">
        <v>0</v>
      </c>
      <c r="G225" s="746">
        <f t="shared" si="49"/>
        <v>0</v>
      </c>
      <c r="H225" s="746">
        <v>0</v>
      </c>
      <c r="I225" s="747">
        <f t="shared" si="50"/>
        <v>0</v>
      </c>
      <c r="J225" s="737"/>
    </row>
    <row r="226" spans="1:10" x14ac:dyDescent="0.2">
      <c r="A226" s="743" t="s">
        <v>53</v>
      </c>
      <c r="B226" s="744">
        <v>0</v>
      </c>
      <c r="C226" s="745">
        <v>0</v>
      </c>
      <c r="D226" s="745">
        <v>0</v>
      </c>
      <c r="E226" s="745">
        <v>0</v>
      </c>
      <c r="F226" s="745">
        <v>0</v>
      </c>
      <c r="G226" s="746">
        <f t="shared" si="49"/>
        <v>0</v>
      </c>
      <c r="H226" s="746">
        <v>0</v>
      </c>
      <c r="I226" s="747">
        <f t="shared" si="50"/>
        <v>0</v>
      </c>
      <c r="J226" s="737"/>
    </row>
    <row r="227" spans="1:10" x14ac:dyDescent="0.2">
      <c r="A227" s="743" t="s">
        <v>54</v>
      </c>
      <c r="B227" s="744">
        <v>0</v>
      </c>
      <c r="C227" s="745">
        <v>0</v>
      </c>
      <c r="D227" s="745">
        <v>0</v>
      </c>
      <c r="E227" s="745">
        <v>0</v>
      </c>
      <c r="F227" s="745">
        <v>0</v>
      </c>
      <c r="G227" s="746">
        <f t="shared" si="49"/>
        <v>0</v>
      </c>
      <c r="H227" s="746">
        <v>0</v>
      </c>
      <c r="I227" s="747">
        <f t="shared" si="50"/>
        <v>0</v>
      </c>
      <c r="J227" s="737"/>
    </row>
    <row r="228" spans="1:10" x14ac:dyDescent="0.2">
      <c r="A228" s="743" t="s">
        <v>669</v>
      </c>
      <c r="B228" s="744">
        <v>0</v>
      </c>
      <c r="C228" s="745">
        <v>0</v>
      </c>
      <c r="D228" s="745">
        <v>0</v>
      </c>
      <c r="E228" s="745">
        <v>0</v>
      </c>
      <c r="F228" s="745">
        <v>0</v>
      </c>
      <c r="G228" s="746">
        <f t="shared" si="49"/>
        <v>0</v>
      </c>
      <c r="H228" s="746">
        <v>0</v>
      </c>
      <c r="I228" s="747">
        <f t="shared" si="50"/>
        <v>0</v>
      </c>
      <c r="J228" s="737"/>
    </row>
    <row r="229" spans="1:10" x14ac:dyDescent="0.2">
      <c r="A229" s="743" t="s">
        <v>670</v>
      </c>
      <c r="B229" s="744">
        <v>0</v>
      </c>
      <c r="C229" s="745">
        <v>0</v>
      </c>
      <c r="D229" s="745">
        <v>0</v>
      </c>
      <c r="E229" s="745">
        <v>0</v>
      </c>
      <c r="F229" s="745">
        <v>0</v>
      </c>
      <c r="G229" s="746">
        <f t="shared" si="49"/>
        <v>0</v>
      </c>
      <c r="H229" s="746">
        <v>0</v>
      </c>
      <c r="I229" s="747">
        <f t="shared" si="50"/>
        <v>0</v>
      </c>
      <c r="J229" s="737"/>
    </row>
    <row r="230" spans="1:10" ht="25.5" x14ac:dyDescent="0.2">
      <c r="A230" s="743" t="s">
        <v>675</v>
      </c>
      <c r="B230" s="748">
        <v>0</v>
      </c>
      <c r="C230" s="746">
        <v>0</v>
      </c>
      <c r="D230" s="746">
        <v>0</v>
      </c>
      <c r="E230" s="746">
        <v>0</v>
      </c>
      <c r="F230" s="746">
        <v>0</v>
      </c>
      <c r="G230" s="746">
        <f t="shared" si="49"/>
        <v>0</v>
      </c>
      <c r="H230" s="746">
        <v>0</v>
      </c>
      <c r="I230" s="747">
        <f t="shared" si="50"/>
        <v>0</v>
      </c>
      <c r="J230" s="737"/>
    </row>
    <row r="231" spans="1:10" ht="13.5" thickBot="1" x14ac:dyDescent="0.25">
      <c r="A231" s="749" t="s">
        <v>671</v>
      </c>
      <c r="B231" s="750">
        <v>0</v>
      </c>
      <c r="C231" s="751">
        <v>0</v>
      </c>
      <c r="D231" s="751">
        <v>0</v>
      </c>
      <c r="E231" s="751">
        <v>0</v>
      </c>
      <c r="F231" s="751"/>
      <c r="G231" s="751">
        <f t="shared" si="49"/>
        <v>0</v>
      </c>
      <c r="H231" s="751">
        <v>0</v>
      </c>
      <c r="I231" s="752">
        <f t="shared" si="50"/>
        <v>0</v>
      </c>
      <c r="J231" s="737"/>
    </row>
    <row r="232" spans="1:10" ht="26.25" thickBot="1" x14ac:dyDescent="0.25">
      <c r="A232" s="768" t="s">
        <v>676</v>
      </c>
      <c r="B232" s="769">
        <f t="shared" ref="B232:I232" si="51">SUM(B224:B231)</f>
        <v>0</v>
      </c>
      <c r="C232" s="769">
        <f t="shared" si="51"/>
        <v>0</v>
      </c>
      <c r="D232" s="769">
        <f t="shared" si="51"/>
        <v>0</v>
      </c>
      <c r="E232" s="769">
        <f t="shared" si="51"/>
        <v>0</v>
      </c>
      <c r="F232" s="769">
        <f t="shared" si="51"/>
        <v>0</v>
      </c>
      <c r="G232" s="769">
        <f t="shared" si="51"/>
        <v>0</v>
      </c>
      <c r="H232" s="769">
        <f t="shared" si="51"/>
        <v>0</v>
      </c>
      <c r="I232" s="769">
        <f t="shared" si="51"/>
        <v>0</v>
      </c>
      <c r="J232" s="737"/>
    </row>
    <row r="233" spans="1:10" x14ac:dyDescent="0.2">
      <c r="A233" s="763"/>
      <c r="B233" s="775"/>
      <c r="C233" s="775"/>
      <c r="D233" s="775"/>
      <c r="E233" s="775"/>
      <c r="F233" s="775"/>
      <c r="G233" s="775"/>
      <c r="H233" s="775"/>
      <c r="I233" s="775"/>
      <c r="J233" s="737"/>
    </row>
    <row r="234" spans="1:10" x14ac:dyDescent="0.2">
      <c r="A234" s="763"/>
      <c r="B234" s="775"/>
      <c r="C234" s="775"/>
      <c r="D234" s="775"/>
      <c r="E234" s="775"/>
      <c r="F234" s="775"/>
      <c r="G234" s="775"/>
      <c r="H234" s="775"/>
      <c r="I234" s="775"/>
      <c r="J234" s="737"/>
    </row>
    <row r="235" spans="1:10" x14ac:dyDescent="0.2">
      <c r="A235" s="763"/>
      <c r="B235" s="766"/>
      <c r="C235" s="766"/>
      <c r="D235" s="766"/>
      <c r="E235" s="766"/>
      <c r="F235" s="766"/>
      <c r="G235" s="766"/>
      <c r="H235" s="766"/>
      <c r="I235" s="766"/>
      <c r="J235" s="737"/>
    </row>
    <row r="236" spans="1:10" ht="17.25" customHeight="1" thickBot="1" x14ac:dyDescent="0.25">
      <c r="A236" s="763"/>
      <c r="B236" s="766"/>
      <c r="C236" s="766"/>
      <c r="D236" s="766"/>
      <c r="E236" s="766"/>
      <c r="F236" s="766"/>
      <c r="G236" s="766"/>
      <c r="H236" s="766"/>
      <c r="I236" s="766"/>
      <c r="J236" s="737"/>
    </row>
    <row r="237" spans="1:10" ht="13.5" thickBot="1" x14ac:dyDescent="0.25">
      <c r="A237" s="741" t="s">
        <v>76</v>
      </c>
      <c r="B237" s="888" t="s">
        <v>649</v>
      </c>
      <c r="C237" s="888"/>
      <c r="D237" s="741" t="s">
        <v>650</v>
      </c>
      <c r="E237" s="741" t="s">
        <v>651</v>
      </c>
      <c r="F237" s="741" t="s">
        <v>652</v>
      </c>
      <c r="G237" s="741" t="s">
        <v>653</v>
      </c>
      <c r="H237" s="741" t="s">
        <v>673</v>
      </c>
      <c r="I237" s="741"/>
      <c r="J237" s="737"/>
    </row>
    <row r="238" spans="1:10" ht="13.5" customHeight="1" thickBot="1" x14ac:dyDescent="0.25">
      <c r="A238" s="741"/>
      <c r="B238" s="888" t="s">
        <v>656</v>
      </c>
      <c r="C238" s="888"/>
      <c r="D238" s="741" t="s">
        <v>657</v>
      </c>
      <c r="E238" s="888" t="s">
        <v>658</v>
      </c>
      <c r="F238" s="888" t="s">
        <v>659</v>
      </c>
      <c r="G238" s="888" t="s">
        <v>660</v>
      </c>
      <c r="H238" s="888" t="s">
        <v>661</v>
      </c>
      <c r="I238" s="888" t="s">
        <v>662</v>
      </c>
      <c r="J238" s="737"/>
    </row>
    <row r="239" spans="1:10" ht="13.5" customHeight="1" thickBot="1" x14ac:dyDescent="0.25">
      <c r="A239" s="893" t="s">
        <v>683</v>
      </c>
      <c r="B239" s="741" t="s">
        <v>664</v>
      </c>
      <c r="C239" s="741" t="s">
        <v>665</v>
      </c>
      <c r="D239" s="741" t="s">
        <v>665</v>
      </c>
      <c r="E239" s="888"/>
      <c r="F239" s="888"/>
      <c r="G239" s="888"/>
      <c r="H239" s="888"/>
      <c r="I239" s="888"/>
      <c r="J239" s="737"/>
    </row>
    <row r="240" spans="1:10" ht="13.5" thickBot="1" x14ac:dyDescent="0.25">
      <c r="A240" s="893"/>
      <c r="B240" s="741">
        <v>2</v>
      </c>
      <c r="C240" s="741">
        <v>3</v>
      </c>
      <c r="D240" s="741">
        <v>4</v>
      </c>
      <c r="E240" s="741">
        <v>5</v>
      </c>
      <c r="F240" s="741">
        <v>6</v>
      </c>
      <c r="G240" s="741">
        <v>7</v>
      </c>
      <c r="H240" s="741">
        <v>8</v>
      </c>
      <c r="I240" s="741">
        <v>9</v>
      </c>
      <c r="J240" s="737"/>
    </row>
    <row r="241" spans="1:10" x14ac:dyDescent="0.2">
      <c r="A241" s="743" t="s">
        <v>33</v>
      </c>
      <c r="B241" s="744">
        <v>0</v>
      </c>
      <c r="C241" s="745">
        <v>0</v>
      </c>
      <c r="D241" s="745">
        <v>0</v>
      </c>
      <c r="E241" s="745">
        <v>0</v>
      </c>
      <c r="F241" s="745">
        <v>0</v>
      </c>
      <c r="G241" s="746">
        <f t="shared" ref="G241:G248" si="52">C241+D241+E241+F241</f>
        <v>0</v>
      </c>
      <c r="H241" s="746">
        <v>0</v>
      </c>
      <c r="I241" s="747">
        <f t="shared" ref="I241:I248" si="53">G241-H241</f>
        <v>0</v>
      </c>
      <c r="J241" s="737"/>
    </row>
    <row r="242" spans="1:10" x14ac:dyDescent="0.2">
      <c r="A242" s="743" t="s">
        <v>668</v>
      </c>
      <c r="B242" s="744">
        <v>0</v>
      </c>
      <c r="C242" s="745">
        <v>0</v>
      </c>
      <c r="D242" s="745">
        <v>71</v>
      </c>
      <c r="E242" s="745">
        <v>0</v>
      </c>
      <c r="F242" s="745">
        <v>0</v>
      </c>
      <c r="G242" s="746">
        <f t="shared" si="52"/>
        <v>71</v>
      </c>
      <c r="H242" s="746">
        <v>0</v>
      </c>
      <c r="I242" s="747">
        <f t="shared" si="53"/>
        <v>71</v>
      </c>
      <c r="J242" s="737"/>
    </row>
    <row r="243" spans="1:10" x14ac:dyDescent="0.2">
      <c r="A243" s="743" t="s">
        <v>53</v>
      </c>
      <c r="B243" s="744">
        <v>0</v>
      </c>
      <c r="C243" s="745">
        <v>0</v>
      </c>
      <c r="D243" s="745">
        <v>0</v>
      </c>
      <c r="E243" s="745">
        <v>0</v>
      </c>
      <c r="F243" s="745">
        <v>0</v>
      </c>
      <c r="G243" s="746">
        <f t="shared" si="52"/>
        <v>0</v>
      </c>
      <c r="H243" s="746">
        <v>0</v>
      </c>
      <c r="I243" s="747">
        <f t="shared" si="53"/>
        <v>0</v>
      </c>
      <c r="J243" s="737"/>
    </row>
    <row r="244" spans="1:10" x14ac:dyDescent="0.2">
      <c r="A244" s="743" t="s">
        <v>54</v>
      </c>
      <c r="B244" s="744">
        <v>0</v>
      </c>
      <c r="C244" s="745">
        <v>0</v>
      </c>
      <c r="D244" s="745">
        <v>0</v>
      </c>
      <c r="E244" s="745">
        <v>0</v>
      </c>
      <c r="F244" s="745">
        <v>0</v>
      </c>
      <c r="G244" s="746">
        <f t="shared" si="52"/>
        <v>0</v>
      </c>
      <c r="H244" s="746">
        <v>0</v>
      </c>
      <c r="I244" s="747">
        <f t="shared" si="53"/>
        <v>0</v>
      </c>
      <c r="J244" s="737"/>
    </row>
    <row r="245" spans="1:10" x14ac:dyDescent="0.2">
      <c r="A245" s="743" t="s">
        <v>669</v>
      </c>
      <c r="B245" s="744">
        <v>0</v>
      </c>
      <c r="C245" s="745">
        <v>0</v>
      </c>
      <c r="D245" s="745">
        <v>0</v>
      </c>
      <c r="E245" s="745">
        <v>0</v>
      </c>
      <c r="F245" s="745">
        <v>0</v>
      </c>
      <c r="G245" s="746">
        <f t="shared" si="52"/>
        <v>0</v>
      </c>
      <c r="H245" s="746">
        <v>0</v>
      </c>
      <c r="I245" s="747">
        <f t="shared" si="53"/>
        <v>0</v>
      </c>
      <c r="J245" s="737"/>
    </row>
    <row r="246" spans="1:10" x14ac:dyDescent="0.2">
      <c r="A246" s="743" t="s">
        <v>670</v>
      </c>
      <c r="B246" s="744">
        <v>0</v>
      </c>
      <c r="C246" s="745">
        <v>0</v>
      </c>
      <c r="D246" s="745">
        <v>0</v>
      </c>
      <c r="E246" s="745">
        <v>0</v>
      </c>
      <c r="F246" s="745">
        <v>0</v>
      </c>
      <c r="G246" s="746">
        <f t="shared" si="52"/>
        <v>0</v>
      </c>
      <c r="H246" s="746">
        <v>0</v>
      </c>
      <c r="I246" s="747">
        <f t="shared" si="53"/>
        <v>0</v>
      </c>
      <c r="J246" s="737"/>
    </row>
    <row r="247" spans="1:10" ht="25.5" x14ac:dyDescent="0.2">
      <c r="A247" s="743" t="s">
        <v>7</v>
      </c>
      <c r="B247" s="748">
        <v>0</v>
      </c>
      <c r="C247" s="746">
        <v>0</v>
      </c>
      <c r="D247" s="746">
        <v>32122</v>
      </c>
      <c r="E247" s="746">
        <v>0</v>
      </c>
      <c r="F247" s="746">
        <v>0</v>
      </c>
      <c r="G247" s="746">
        <f t="shared" si="52"/>
        <v>32122</v>
      </c>
      <c r="H247" s="746">
        <v>0</v>
      </c>
      <c r="I247" s="747">
        <f t="shared" si="53"/>
        <v>32122</v>
      </c>
      <c r="J247" s="737"/>
    </row>
    <row r="248" spans="1:10" ht="13.5" thickBot="1" x14ac:dyDescent="0.25">
      <c r="A248" s="749" t="s">
        <v>671</v>
      </c>
      <c r="B248" s="750">
        <v>0</v>
      </c>
      <c r="C248" s="751">
        <v>0</v>
      </c>
      <c r="D248" s="751">
        <v>0</v>
      </c>
      <c r="E248" s="751">
        <v>0</v>
      </c>
      <c r="F248" s="751">
        <v>0</v>
      </c>
      <c r="G248" s="751">
        <f t="shared" si="52"/>
        <v>0</v>
      </c>
      <c r="H248" s="751">
        <v>0</v>
      </c>
      <c r="I248" s="752">
        <f t="shared" si="53"/>
        <v>0</v>
      </c>
      <c r="J248" s="737"/>
    </row>
    <row r="249" spans="1:10" ht="26.25" thickBot="1" x14ac:dyDescent="0.25">
      <c r="A249" s="768" t="s">
        <v>684</v>
      </c>
      <c r="B249" s="769">
        <f t="shared" ref="B249:I249" si="54">SUM(B241:B248)</f>
        <v>0</v>
      </c>
      <c r="C249" s="769">
        <f t="shared" si="54"/>
        <v>0</v>
      </c>
      <c r="D249" s="769">
        <f>SUM(D241:D248)</f>
        <v>32193</v>
      </c>
      <c r="E249" s="769">
        <f t="shared" si="54"/>
        <v>0</v>
      </c>
      <c r="F249" s="769">
        <f t="shared" si="54"/>
        <v>0</v>
      </c>
      <c r="G249" s="769">
        <f t="shared" si="54"/>
        <v>32193</v>
      </c>
      <c r="H249" s="769">
        <f t="shared" si="54"/>
        <v>0</v>
      </c>
      <c r="I249" s="769">
        <f t="shared" si="54"/>
        <v>32193</v>
      </c>
      <c r="J249" s="737"/>
    </row>
    <row r="250" spans="1:10" ht="26.25" thickBot="1" x14ac:dyDescent="0.25">
      <c r="A250" s="760" t="s">
        <v>677</v>
      </c>
      <c r="B250" s="769">
        <f>B217+B232+B249</f>
        <v>1765106</v>
      </c>
      <c r="C250" s="769">
        <f t="shared" ref="C250:I250" si="55">C217+C232+C249</f>
        <v>1533746</v>
      </c>
      <c r="D250" s="769">
        <f t="shared" si="55"/>
        <v>32193</v>
      </c>
      <c r="E250" s="769">
        <f t="shared" si="55"/>
        <v>0</v>
      </c>
      <c r="F250" s="769">
        <f t="shared" si="55"/>
        <v>0</v>
      </c>
      <c r="G250" s="769">
        <f>G217+G232+G249</f>
        <v>1565939</v>
      </c>
      <c r="H250" s="769">
        <f t="shared" si="55"/>
        <v>0</v>
      </c>
      <c r="I250" s="769">
        <f t="shared" si="55"/>
        <v>1565939</v>
      </c>
      <c r="J250" s="737"/>
    </row>
    <row r="251" spans="1:10" ht="26.25" thickBot="1" x14ac:dyDescent="0.25">
      <c r="A251" s="760" t="s">
        <v>695</v>
      </c>
      <c r="B251" s="769">
        <f>B250</f>
        <v>1765106</v>
      </c>
      <c r="C251" s="769">
        <f t="shared" ref="C251:I251" si="56">C250</f>
        <v>1533746</v>
      </c>
      <c r="D251" s="769">
        <f t="shared" si="56"/>
        <v>32193</v>
      </c>
      <c r="E251" s="769">
        <f t="shared" si="56"/>
        <v>0</v>
      </c>
      <c r="F251" s="769">
        <f t="shared" si="56"/>
        <v>0</v>
      </c>
      <c r="G251" s="769">
        <f>G250</f>
        <v>1565939</v>
      </c>
      <c r="H251" s="769">
        <f t="shared" si="56"/>
        <v>0</v>
      </c>
      <c r="I251" s="769">
        <f t="shared" si="56"/>
        <v>1565939</v>
      </c>
      <c r="J251" s="737"/>
    </row>
    <row r="252" spans="1:10" x14ac:dyDescent="0.2">
      <c r="A252" s="756"/>
      <c r="B252" s="765"/>
      <c r="C252" s="765"/>
      <c r="D252" s="765"/>
      <c r="E252" s="765"/>
      <c r="F252" s="765"/>
      <c r="G252" s="765"/>
      <c r="H252" s="765"/>
      <c r="I252" s="765"/>
      <c r="J252" s="737"/>
    </row>
    <row r="253" spans="1:10" ht="13.5" thickBot="1" x14ac:dyDescent="0.25">
      <c r="A253" s="763"/>
      <c r="B253" s="766"/>
      <c r="C253" s="766"/>
      <c r="D253" s="766"/>
      <c r="E253" s="766"/>
      <c r="F253" s="766"/>
      <c r="G253" s="766"/>
      <c r="H253" s="766"/>
      <c r="I253" s="766"/>
      <c r="J253" s="737"/>
    </row>
    <row r="254" spans="1:10" ht="13.5" thickBot="1" x14ac:dyDescent="0.25">
      <c r="A254" s="741" t="s">
        <v>76</v>
      </c>
      <c r="B254" s="888" t="s">
        <v>649</v>
      </c>
      <c r="C254" s="888"/>
      <c r="D254" s="741" t="s">
        <v>650</v>
      </c>
      <c r="E254" s="741" t="s">
        <v>651</v>
      </c>
      <c r="F254" s="741" t="s">
        <v>652</v>
      </c>
      <c r="G254" s="741" t="s">
        <v>653</v>
      </c>
      <c r="H254" s="741" t="s">
        <v>673</v>
      </c>
      <c r="I254" s="741"/>
      <c r="J254" s="737"/>
    </row>
    <row r="255" spans="1:10" ht="29.25" customHeight="1" thickBot="1" x14ac:dyDescent="0.25">
      <c r="A255" s="742" t="s">
        <v>707</v>
      </c>
      <c r="B255" s="888" t="s">
        <v>656</v>
      </c>
      <c r="C255" s="888"/>
      <c r="D255" s="741" t="s">
        <v>657</v>
      </c>
      <c r="E255" s="888" t="s">
        <v>658</v>
      </c>
      <c r="F255" s="888" t="s">
        <v>659</v>
      </c>
      <c r="G255" s="888" t="s">
        <v>660</v>
      </c>
      <c r="H255" s="888" t="s">
        <v>661</v>
      </c>
      <c r="I255" s="888" t="s">
        <v>662</v>
      </c>
      <c r="J255" s="737"/>
    </row>
    <row r="256" spans="1:10" ht="13.5" thickBot="1" x14ac:dyDescent="0.25">
      <c r="A256" s="893" t="s">
        <v>708</v>
      </c>
      <c r="B256" s="741" t="s">
        <v>664</v>
      </c>
      <c r="C256" s="741" t="s">
        <v>665</v>
      </c>
      <c r="D256" s="741" t="s">
        <v>665</v>
      </c>
      <c r="E256" s="888"/>
      <c r="F256" s="888"/>
      <c r="G256" s="888"/>
      <c r="H256" s="888"/>
      <c r="I256" s="888"/>
      <c r="J256" s="737"/>
    </row>
    <row r="257" spans="1:10" ht="13.5" thickBot="1" x14ac:dyDescent="0.25">
      <c r="A257" s="893"/>
      <c r="B257" s="741">
        <v>2</v>
      </c>
      <c r="C257" s="741">
        <v>3</v>
      </c>
      <c r="D257" s="741">
        <v>4</v>
      </c>
      <c r="E257" s="741">
        <v>5</v>
      </c>
      <c r="F257" s="741">
        <v>6</v>
      </c>
      <c r="G257" s="741">
        <v>7</v>
      </c>
      <c r="H257" s="741">
        <v>8</v>
      </c>
      <c r="I257" s="741">
        <v>9</v>
      </c>
      <c r="J257" s="737"/>
    </row>
    <row r="258" spans="1:10" x14ac:dyDescent="0.2">
      <c r="A258" s="776" t="s">
        <v>33</v>
      </c>
      <c r="B258" s="744">
        <v>0</v>
      </c>
      <c r="C258" s="745">
        <v>0</v>
      </c>
      <c r="D258" s="745">
        <v>0</v>
      </c>
      <c r="E258" s="745">
        <v>0</v>
      </c>
      <c r="F258" s="745">
        <v>0</v>
      </c>
      <c r="G258" s="746">
        <f t="shared" ref="G258:G265" si="57">C258+D258+E258+F258</f>
        <v>0</v>
      </c>
      <c r="H258" s="746">
        <v>0</v>
      </c>
      <c r="I258" s="747">
        <f t="shared" ref="I258:I265" si="58">G258-H258</f>
        <v>0</v>
      </c>
      <c r="J258" s="737"/>
    </row>
    <row r="259" spans="1:10" x14ac:dyDescent="0.2">
      <c r="A259" s="743" t="s">
        <v>668</v>
      </c>
      <c r="B259" s="744">
        <v>0</v>
      </c>
      <c r="C259" s="745">
        <v>0</v>
      </c>
      <c r="D259" s="745">
        <v>0</v>
      </c>
      <c r="E259" s="745">
        <v>0</v>
      </c>
      <c r="F259" s="745">
        <v>0</v>
      </c>
      <c r="G259" s="746">
        <f t="shared" si="57"/>
        <v>0</v>
      </c>
      <c r="H259" s="746">
        <v>0</v>
      </c>
      <c r="I259" s="747">
        <f t="shared" si="58"/>
        <v>0</v>
      </c>
      <c r="J259" s="737"/>
    </row>
    <row r="260" spans="1:10" x14ac:dyDescent="0.2">
      <c r="A260" s="743" t="s">
        <v>53</v>
      </c>
      <c r="B260" s="744">
        <v>0</v>
      </c>
      <c r="C260" s="745">
        <v>0</v>
      </c>
      <c r="D260" s="745">
        <v>0</v>
      </c>
      <c r="E260" s="745">
        <v>0</v>
      </c>
      <c r="F260" s="745">
        <v>0</v>
      </c>
      <c r="G260" s="746">
        <f t="shared" si="57"/>
        <v>0</v>
      </c>
      <c r="H260" s="746">
        <v>0</v>
      </c>
      <c r="I260" s="747">
        <f t="shared" si="58"/>
        <v>0</v>
      </c>
      <c r="J260" s="737"/>
    </row>
    <row r="261" spans="1:10" x14ac:dyDescent="0.2">
      <c r="A261" s="743" t="s">
        <v>54</v>
      </c>
      <c r="B261" s="744">
        <v>0</v>
      </c>
      <c r="C261" s="745">
        <v>0</v>
      </c>
      <c r="D261" s="745">
        <v>0</v>
      </c>
      <c r="E261" s="745">
        <v>0</v>
      </c>
      <c r="F261" s="745">
        <v>0</v>
      </c>
      <c r="G261" s="746">
        <f t="shared" si="57"/>
        <v>0</v>
      </c>
      <c r="H261" s="746">
        <v>0</v>
      </c>
      <c r="I261" s="747">
        <f t="shared" si="58"/>
        <v>0</v>
      </c>
      <c r="J261" s="737"/>
    </row>
    <row r="262" spans="1:10" x14ac:dyDescent="0.2">
      <c r="A262" s="743" t="s">
        <v>669</v>
      </c>
      <c r="B262" s="744">
        <v>0</v>
      </c>
      <c r="C262" s="745">
        <v>0</v>
      </c>
      <c r="D262" s="745">
        <v>0</v>
      </c>
      <c r="E262" s="745">
        <v>0</v>
      </c>
      <c r="F262" s="745">
        <v>0</v>
      </c>
      <c r="G262" s="746">
        <f t="shared" si="57"/>
        <v>0</v>
      </c>
      <c r="H262" s="746">
        <v>0</v>
      </c>
      <c r="I262" s="747">
        <f t="shared" si="58"/>
        <v>0</v>
      </c>
      <c r="J262" s="737"/>
    </row>
    <row r="263" spans="1:10" x14ac:dyDescent="0.2">
      <c r="A263" s="743" t="s">
        <v>670</v>
      </c>
      <c r="B263" s="744">
        <v>0</v>
      </c>
      <c r="C263" s="745">
        <v>0</v>
      </c>
      <c r="D263" s="745">
        <v>0</v>
      </c>
      <c r="E263" s="745">
        <v>0</v>
      </c>
      <c r="F263" s="745">
        <v>0</v>
      </c>
      <c r="G263" s="746">
        <f t="shared" si="57"/>
        <v>0</v>
      </c>
      <c r="H263" s="746">
        <v>0</v>
      </c>
      <c r="I263" s="747">
        <f t="shared" si="58"/>
        <v>0</v>
      </c>
      <c r="J263" s="737"/>
    </row>
    <row r="264" spans="1:10" ht="25.5" x14ac:dyDescent="0.2">
      <c r="A264" s="743" t="s">
        <v>7</v>
      </c>
      <c r="B264" s="748">
        <v>0</v>
      </c>
      <c r="C264" s="746">
        <v>0</v>
      </c>
      <c r="D264" s="746"/>
      <c r="E264" s="746">
        <v>0</v>
      </c>
      <c r="F264" s="746">
        <v>0</v>
      </c>
      <c r="G264" s="746">
        <f t="shared" si="57"/>
        <v>0</v>
      </c>
      <c r="H264" s="746">
        <v>0</v>
      </c>
      <c r="I264" s="747">
        <f t="shared" si="58"/>
        <v>0</v>
      </c>
      <c r="J264" s="737"/>
    </row>
    <row r="265" spans="1:10" ht="13.5" thickBot="1" x14ac:dyDescent="0.25">
      <c r="A265" s="749" t="s">
        <v>671</v>
      </c>
      <c r="B265" s="750">
        <v>0</v>
      </c>
      <c r="C265" s="751">
        <v>0</v>
      </c>
      <c r="D265" s="751">
        <v>0</v>
      </c>
      <c r="E265" s="751">
        <v>0</v>
      </c>
      <c r="F265" s="751">
        <v>0</v>
      </c>
      <c r="G265" s="751">
        <f t="shared" si="57"/>
        <v>0</v>
      </c>
      <c r="H265" s="751">
        <v>0</v>
      </c>
      <c r="I265" s="752">
        <f t="shared" si="58"/>
        <v>0</v>
      </c>
      <c r="J265" s="737"/>
    </row>
    <row r="266" spans="1:10" ht="13.5" thickBot="1" x14ac:dyDescent="0.25">
      <c r="A266" s="768" t="s">
        <v>709</v>
      </c>
      <c r="B266" s="769">
        <f t="shared" ref="B266:I266" si="59">SUM(B258:B265)</f>
        <v>0</v>
      </c>
      <c r="C266" s="769">
        <f t="shared" si="59"/>
        <v>0</v>
      </c>
      <c r="D266" s="769">
        <f t="shared" si="59"/>
        <v>0</v>
      </c>
      <c r="E266" s="769">
        <f t="shared" si="59"/>
        <v>0</v>
      </c>
      <c r="F266" s="769">
        <f t="shared" si="59"/>
        <v>0</v>
      </c>
      <c r="G266" s="769">
        <f t="shared" si="59"/>
        <v>0</v>
      </c>
      <c r="H266" s="769">
        <f t="shared" si="59"/>
        <v>0</v>
      </c>
      <c r="I266" s="769">
        <f t="shared" si="59"/>
        <v>0</v>
      </c>
      <c r="J266" s="737"/>
    </row>
    <row r="267" spans="1:10" ht="26.25" thickBot="1" x14ac:dyDescent="0.25">
      <c r="A267" s="760" t="s">
        <v>710</v>
      </c>
      <c r="B267" s="754">
        <f>B266</f>
        <v>0</v>
      </c>
      <c r="C267" s="754">
        <f t="shared" ref="C267:I267" si="60">C266</f>
        <v>0</v>
      </c>
      <c r="D267" s="754">
        <f t="shared" si="60"/>
        <v>0</v>
      </c>
      <c r="E267" s="754">
        <f t="shared" si="60"/>
        <v>0</v>
      </c>
      <c r="F267" s="754">
        <f t="shared" si="60"/>
        <v>0</v>
      </c>
      <c r="G267" s="754">
        <f t="shared" si="60"/>
        <v>0</v>
      </c>
      <c r="H267" s="754">
        <f t="shared" si="60"/>
        <v>0</v>
      </c>
      <c r="I267" s="754">
        <f t="shared" si="60"/>
        <v>0</v>
      </c>
      <c r="J267" s="737"/>
    </row>
    <row r="268" spans="1:10" ht="21" customHeight="1" x14ac:dyDescent="0.2">
      <c r="A268" s="763"/>
      <c r="B268" s="763"/>
      <c r="C268" s="763"/>
      <c r="D268" s="763"/>
      <c r="E268" s="763"/>
      <c r="F268" s="763"/>
      <c r="G268" s="763"/>
      <c r="H268" s="763"/>
      <c r="I268" s="763"/>
      <c r="J268" s="737"/>
    </row>
    <row r="269" spans="1:10" x14ac:dyDescent="0.2">
      <c r="A269" s="763"/>
      <c r="B269" s="763"/>
      <c r="C269" s="763"/>
      <c r="D269" s="763"/>
      <c r="E269" s="763"/>
      <c r="F269" s="763"/>
      <c r="G269" s="763"/>
      <c r="H269" s="763"/>
      <c r="I269" s="763"/>
      <c r="J269" s="737"/>
    </row>
    <row r="270" spans="1:10" ht="12" customHeight="1" x14ac:dyDescent="0.2">
      <c r="A270" s="763"/>
      <c r="B270" s="763"/>
      <c r="C270" s="763"/>
      <c r="D270" s="763"/>
      <c r="E270" s="763"/>
      <c r="F270" s="763"/>
      <c r="G270" s="763"/>
      <c r="H270" s="763"/>
      <c r="I270" s="763"/>
      <c r="J270" s="737"/>
    </row>
    <row r="271" spans="1:10" x14ac:dyDescent="0.2">
      <c r="A271" s="763"/>
      <c r="B271" s="763"/>
      <c r="C271" s="763"/>
      <c r="D271" s="763"/>
      <c r="E271" s="763"/>
      <c r="F271" s="763"/>
      <c r="G271" s="763"/>
      <c r="H271" s="763"/>
      <c r="I271" s="763"/>
      <c r="J271" s="737"/>
    </row>
    <row r="272" spans="1:10" x14ac:dyDescent="0.2">
      <c r="A272" s="763"/>
      <c r="B272" s="763"/>
      <c r="C272" s="763"/>
      <c r="D272" s="763"/>
      <c r="E272" s="763"/>
      <c r="F272" s="763"/>
      <c r="G272" s="763"/>
      <c r="H272" s="763"/>
      <c r="I272" s="763"/>
      <c r="J272" s="737"/>
    </row>
    <row r="273" spans="1:10" ht="13.5" thickBot="1" x14ac:dyDescent="0.25">
      <c r="A273" s="763"/>
      <c r="B273" s="763"/>
      <c r="C273" s="763"/>
      <c r="D273" s="763"/>
      <c r="E273" s="763"/>
      <c r="F273" s="763"/>
      <c r="G273" s="763"/>
      <c r="H273" s="763"/>
      <c r="I273" s="763"/>
      <c r="J273" s="737"/>
    </row>
    <row r="274" spans="1:10" ht="13.5" thickBot="1" x14ac:dyDescent="0.25">
      <c r="A274" s="741" t="s">
        <v>76</v>
      </c>
      <c r="B274" s="888" t="s">
        <v>649</v>
      </c>
      <c r="C274" s="888"/>
      <c r="D274" s="741" t="s">
        <v>650</v>
      </c>
      <c r="E274" s="741" t="s">
        <v>651</v>
      </c>
      <c r="F274" s="741" t="s">
        <v>652</v>
      </c>
      <c r="G274" s="741" t="s">
        <v>653</v>
      </c>
      <c r="H274" s="741" t="s">
        <v>673</v>
      </c>
      <c r="I274" s="741"/>
      <c r="J274" s="737"/>
    </row>
    <row r="275" spans="1:10" ht="13.5" customHeight="1" thickBot="1" x14ac:dyDescent="0.25">
      <c r="A275" s="742" t="s">
        <v>711</v>
      </c>
      <c r="B275" s="888" t="s">
        <v>656</v>
      </c>
      <c r="C275" s="888"/>
      <c r="D275" s="741" t="s">
        <v>657</v>
      </c>
      <c r="E275" s="888" t="s">
        <v>658</v>
      </c>
      <c r="F275" s="888" t="s">
        <v>659</v>
      </c>
      <c r="G275" s="888" t="s">
        <v>660</v>
      </c>
      <c r="H275" s="888" t="s">
        <v>661</v>
      </c>
      <c r="I275" s="888" t="s">
        <v>662</v>
      </c>
      <c r="J275" s="737"/>
    </row>
    <row r="276" spans="1:10" ht="13.5" thickBot="1" x14ac:dyDescent="0.25">
      <c r="A276" s="891" t="s">
        <v>712</v>
      </c>
      <c r="B276" s="741" t="s">
        <v>664</v>
      </c>
      <c r="C276" s="741" t="s">
        <v>665</v>
      </c>
      <c r="D276" s="741" t="s">
        <v>665</v>
      </c>
      <c r="E276" s="888"/>
      <c r="F276" s="888"/>
      <c r="G276" s="888"/>
      <c r="H276" s="888"/>
      <c r="I276" s="888"/>
      <c r="J276" s="737"/>
    </row>
    <row r="277" spans="1:10" ht="13.5" thickBot="1" x14ac:dyDescent="0.25">
      <c r="A277" s="892"/>
      <c r="B277" s="741">
        <v>2</v>
      </c>
      <c r="C277" s="741">
        <v>3</v>
      </c>
      <c r="D277" s="741">
        <v>4</v>
      </c>
      <c r="E277" s="741">
        <v>5</v>
      </c>
      <c r="F277" s="741">
        <v>6</v>
      </c>
      <c r="G277" s="741">
        <v>7</v>
      </c>
      <c r="H277" s="741">
        <v>8</v>
      </c>
      <c r="I277" s="741">
        <v>9</v>
      </c>
      <c r="J277" s="737"/>
    </row>
    <row r="278" spans="1:10" x14ac:dyDescent="0.2">
      <c r="A278" s="776" t="s">
        <v>33</v>
      </c>
      <c r="B278" s="744">
        <v>0</v>
      </c>
      <c r="C278" s="745">
        <v>0</v>
      </c>
      <c r="D278" s="745">
        <v>0</v>
      </c>
      <c r="E278" s="745">
        <v>0</v>
      </c>
      <c r="F278" s="745">
        <v>0</v>
      </c>
      <c r="G278" s="746">
        <f t="shared" ref="G278:G285" si="61">C278+D278+E278+F278</f>
        <v>0</v>
      </c>
      <c r="H278" s="746">
        <v>0</v>
      </c>
      <c r="I278" s="747">
        <f t="shared" ref="I278:I285" si="62">G278-H278</f>
        <v>0</v>
      </c>
      <c r="J278" s="737"/>
    </row>
    <row r="279" spans="1:10" x14ac:dyDescent="0.2">
      <c r="A279" s="743" t="s">
        <v>668</v>
      </c>
      <c r="B279" s="744">
        <v>0</v>
      </c>
      <c r="C279" s="745">
        <v>0</v>
      </c>
      <c r="D279" s="745">
        <v>0</v>
      </c>
      <c r="E279" s="745">
        <v>0</v>
      </c>
      <c r="F279" s="745">
        <v>0</v>
      </c>
      <c r="G279" s="746">
        <f t="shared" si="61"/>
        <v>0</v>
      </c>
      <c r="H279" s="746">
        <v>0</v>
      </c>
      <c r="I279" s="747">
        <f t="shared" si="62"/>
        <v>0</v>
      </c>
      <c r="J279" s="737"/>
    </row>
    <row r="280" spans="1:10" x14ac:dyDescent="0.2">
      <c r="A280" s="743" t="s">
        <v>53</v>
      </c>
      <c r="B280" s="744">
        <v>0</v>
      </c>
      <c r="C280" s="745">
        <v>0</v>
      </c>
      <c r="D280" s="745">
        <v>0</v>
      </c>
      <c r="E280" s="745">
        <v>0</v>
      </c>
      <c r="F280" s="745">
        <v>0</v>
      </c>
      <c r="G280" s="746">
        <f t="shared" si="61"/>
        <v>0</v>
      </c>
      <c r="H280" s="746">
        <v>0</v>
      </c>
      <c r="I280" s="747">
        <f t="shared" si="62"/>
        <v>0</v>
      </c>
      <c r="J280" s="737"/>
    </row>
    <row r="281" spans="1:10" x14ac:dyDescent="0.2">
      <c r="A281" s="743" t="s">
        <v>54</v>
      </c>
      <c r="B281" s="744">
        <v>0</v>
      </c>
      <c r="C281" s="745">
        <v>0</v>
      </c>
      <c r="D281" s="745">
        <v>0</v>
      </c>
      <c r="E281" s="745">
        <v>0</v>
      </c>
      <c r="F281" s="745">
        <v>0</v>
      </c>
      <c r="G281" s="746">
        <f t="shared" si="61"/>
        <v>0</v>
      </c>
      <c r="H281" s="746">
        <v>0</v>
      </c>
      <c r="I281" s="747">
        <f t="shared" si="62"/>
        <v>0</v>
      </c>
      <c r="J281" s="737"/>
    </row>
    <row r="282" spans="1:10" x14ac:dyDescent="0.2">
      <c r="A282" s="743" t="s">
        <v>713</v>
      </c>
      <c r="B282" s="744">
        <v>0</v>
      </c>
      <c r="C282" s="745">
        <v>0</v>
      </c>
      <c r="D282" s="745">
        <v>0</v>
      </c>
      <c r="E282" s="745">
        <v>0</v>
      </c>
      <c r="F282" s="745">
        <v>0</v>
      </c>
      <c r="G282" s="746">
        <f t="shared" si="61"/>
        <v>0</v>
      </c>
      <c r="H282" s="746">
        <v>0</v>
      </c>
      <c r="I282" s="747">
        <f t="shared" si="62"/>
        <v>0</v>
      </c>
      <c r="J282" s="737"/>
    </row>
    <row r="283" spans="1:10" x14ac:dyDescent="0.2">
      <c r="A283" s="743" t="s">
        <v>670</v>
      </c>
      <c r="B283" s="744">
        <v>0</v>
      </c>
      <c r="C283" s="745">
        <v>0</v>
      </c>
      <c r="D283" s="745">
        <v>0</v>
      </c>
      <c r="E283" s="745">
        <v>0</v>
      </c>
      <c r="F283" s="745">
        <v>0</v>
      </c>
      <c r="G283" s="746">
        <f t="shared" si="61"/>
        <v>0</v>
      </c>
      <c r="H283" s="746">
        <v>0</v>
      </c>
      <c r="I283" s="747">
        <f t="shared" si="62"/>
        <v>0</v>
      </c>
      <c r="J283" s="737"/>
    </row>
    <row r="284" spans="1:10" ht="25.5" x14ac:dyDescent="0.2">
      <c r="A284" s="743" t="s">
        <v>7</v>
      </c>
      <c r="B284" s="748">
        <v>0</v>
      </c>
      <c r="C284" s="746">
        <v>0</v>
      </c>
      <c r="D284" s="746">
        <v>0</v>
      </c>
      <c r="E284" s="746">
        <v>0</v>
      </c>
      <c r="F284" s="746">
        <v>0</v>
      </c>
      <c r="G284" s="746">
        <f t="shared" si="61"/>
        <v>0</v>
      </c>
      <c r="H284" s="746">
        <v>0</v>
      </c>
      <c r="I284" s="747">
        <f t="shared" si="62"/>
        <v>0</v>
      </c>
      <c r="J284" s="737"/>
    </row>
    <row r="285" spans="1:10" ht="13.5" thickBot="1" x14ac:dyDescent="0.25">
      <c r="A285" s="749" t="s">
        <v>671</v>
      </c>
      <c r="B285" s="750">
        <v>0</v>
      </c>
      <c r="C285" s="751">
        <v>0</v>
      </c>
      <c r="D285" s="751">
        <v>0</v>
      </c>
      <c r="E285" s="751">
        <v>0</v>
      </c>
      <c r="F285" s="751">
        <v>0</v>
      </c>
      <c r="G285" s="751">
        <f t="shared" si="61"/>
        <v>0</v>
      </c>
      <c r="H285" s="751">
        <v>0</v>
      </c>
      <c r="I285" s="752">
        <f t="shared" si="62"/>
        <v>0</v>
      </c>
      <c r="J285" s="737"/>
    </row>
    <row r="286" spans="1:10" ht="26.25" thickBot="1" x14ac:dyDescent="0.25">
      <c r="A286" s="768" t="s">
        <v>714</v>
      </c>
      <c r="B286" s="769">
        <f t="shared" ref="B286:I286" si="63">SUM(B278:B285)</f>
        <v>0</v>
      </c>
      <c r="C286" s="769">
        <f t="shared" si="63"/>
        <v>0</v>
      </c>
      <c r="D286" s="769">
        <f t="shared" si="63"/>
        <v>0</v>
      </c>
      <c r="E286" s="769">
        <f t="shared" si="63"/>
        <v>0</v>
      </c>
      <c r="F286" s="769">
        <f t="shared" si="63"/>
        <v>0</v>
      </c>
      <c r="G286" s="769">
        <f t="shared" si="63"/>
        <v>0</v>
      </c>
      <c r="H286" s="769">
        <f t="shared" si="63"/>
        <v>0</v>
      </c>
      <c r="I286" s="769">
        <f t="shared" si="63"/>
        <v>0</v>
      </c>
      <c r="J286" s="737"/>
    </row>
    <row r="287" spans="1:10" x14ac:dyDescent="0.2">
      <c r="A287" s="763"/>
      <c r="B287" s="766"/>
      <c r="C287" s="766"/>
      <c r="D287" s="766"/>
      <c r="E287" s="766"/>
      <c r="F287" s="766"/>
      <c r="G287" s="766"/>
      <c r="H287" s="766"/>
      <c r="I287" s="766"/>
      <c r="J287" s="737"/>
    </row>
    <row r="288" spans="1:10" ht="13.5" thickBot="1" x14ac:dyDescent="0.25">
      <c r="A288" s="763"/>
      <c r="B288" s="766"/>
      <c r="C288" s="766"/>
      <c r="D288" s="766"/>
      <c r="E288" s="766"/>
      <c r="F288" s="766"/>
      <c r="G288" s="766"/>
      <c r="H288" s="766"/>
      <c r="I288" s="766"/>
      <c r="J288" s="737"/>
    </row>
    <row r="289" spans="1:10" ht="13.5" thickBot="1" x14ac:dyDescent="0.25">
      <c r="A289" s="741" t="s">
        <v>76</v>
      </c>
      <c r="B289" s="888" t="s">
        <v>649</v>
      </c>
      <c r="C289" s="888"/>
      <c r="D289" s="741" t="s">
        <v>650</v>
      </c>
      <c r="E289" s="741" t="s">
        <v>651</v>
      </c>
      <c r="F289" s="741" t="s">
        <v>652</v>
      </c>
      <c r="G289" s="741" t="s">
        <v>653</v>
      </c>
      <c r="H289" s="741" t="s">
        <v>673</v>
      </c>
      <c r="I289" s="741"/>
      <c r="J289" s="737"/>
    </row>
    <row r="290" spans="1:10" ht="12" customHeight="1" thickBot="1" x14ac:dyDescent="0.25">
      <c r="A290" s="741"/>
      <c r="B290" s="888" t="s">
        <v>656</v>
      </c>
      <c r="C290" s="888"/>
      <c r="D290" s="741" t="s">
        <v>657</v>
      </c>
      <c r="E290" s="888" t="s">
        <v>658</v>
      </c>
      <c r="F290" s="888" t="s">
        <v>659</v>
      </c>
      <c r="G290" s="888" t="s">
        <v>660</v>
      </c>
      <c r="H290" s="888" t="s">
        <v>661</v>
      </c>
      <c r="I290" s="888" t="s">
        <v>662</v>
      </c>
      <c r="J290" s="737"/>
    </row>
    <row r="291" spans="1:10" ht="13.5" customHeight="1" thickBot="1" x14ac:dyDescent="0.25">
      <c r="A291" s="891" t="s">
        <v>715</v>
      </c>
      <c r="B291" s="741" t="s">
        <v>664</v>
      </c>
      <c r="C291" s="741" t="s">
        <v>665</v>
      </c>
      <c r="D291" s="741" t="s">
        <v>665</v>
      </c>
      <c r="E291" s="888"/>
      <c r="F291" s="888"/>
      <c r="G291" s="888"/>
      <c r="H291" s="888"/>
      <c r="I291" s="888"/>
      <c r="J291" s="737"/>
    </row>
    <row r="292" spans="1:10" ht="13.5" thickBot="1" x14ac:dyDescent="0.25">
      <c r="A292" s="892"/>
      <c r="B292" s="741">
        <v>2</v>
      </c>
      <c r="C292" s="741">
        <v>3</v>
      </c>
      <c r="D292" s="741">
        <v>4</v>
      </c>
      <c r="E292" s="741">
        <v>5</v>
      </c>
      <c r="F292" s="741">
        <v>6</v>
      </c>
      <c r="G292" s="741">
        <v>7</v>
      </c>
      <c r="H292" s="741">
        <v>8</v>
      </c>
      <c r="I292" s="741">
        <v>9</v>
      </c>
      <c r="J292" s="737"/>
    </row>
    <row r="293" spans="1:10" x14ac:dyDescent="0.2">
      <c r="A293" s="743" t="s">
        <v>33</v>
      </c>
      <c r="B293" s="744">
        <v>0</v>
      </c>
      <c r="C293" s="745">
        <v>0</v>
      </c>
      <c r="D293" s="745">
        <v>0</v>
      </c>
      <c r="E293" s="745">
        <v>0</v>
      </c>
      <c r="F293" s="745">
        <v>895</v>
      </c>
      <c r="G293" s="746">
        <f t="shared" ref="G293:G300" si="64">C293+D293+E293+F293</f>
        <v>895</v>
      </c>
      <c r="H293" s="746">
        <v>0</v>
      </c>
      <c r="I293" s="747">
        <f t="shared" ref="I293:I300" si="65">G293-H293</f>
        <v>895</v>
      </c>
      <c r="J293" s="737"/>
    </row>
    <row r="294" spans="1:10" x14ac:dyDescent="0.2">
      <c r="A294" s="743" t="s">
        <v>668</v>
      </c>
      <c r="B294" s="744">
        <v>0</v>
      </c>
      <c r="C294" s="745">
        <v>0</v>
      </c>
      <c r="D294" s="745">
        <v>0</v>
      </c>
      <c r="E294" s="745">
        <v>0</v>
      </c>
      <c r="F294" s="745">
        <v>148</v>
      </c>
      <c r="G294" s="746">
        <f t="shared" si="64"/>
        <v>148</v>
      </c>
      <c r="H294" s="746">
        <v>0</v>
      </c>
      <c r="I294" s="747">
        <f t="shared" si="65"/>
        <v>148</v>
      </c>
      <c r="J294" s="737"/>
    </row>
    <row r="295" spans="1:10" x14ac:dyDescent="0.2">
      <c r="A295" s="743" t="s">
        <v>53</v>
      </c>
      <c r="B295" s="744">
        <v>0</v>
      </c>
      <c r="C295" s="745">
        <v>0</v>
      </c>
      <c r="D295" s="745">
        <v>0</v>
      </c>
      <c r="E295" s="745">
        <v>0</v>
      </c>
      <c r="F295" s="745">
        <v>3</v>
      </c>
      <c r="G295" s="746">
        <f t="shared" si="64"/>
        <v>3</v>
      </c>
      <c r="H295" s="746">
        <v>0</v>
      </c>
      <c r="I295" s="747">
        <f t="shared" si="65"/>
        <v>3</v>
      </c>
      <c r="J295" s="737"/>
    </row>
    <row r="296" spans="1:10" x14ac:dyDescent="0.2">
      <c r="A296" s="743" t="s">
        <v>54</v>
      </c>
      <c r="B296" s="744">
        <v>0</v>
      </c>
      <c r="C296" s="745">
        <v>0</v>
      </c>
      <c r="D296" s="745">
        <v>0</v>
      </c>
      <c r="E296" s="745">
        <v>0</v>
      </c>
      <c r="F296" s="745">
        <v>348</v>
      </c>
      <c r="G296" s="745">
        <f t="shared" si="64"/>
        <v>348</v>
      </c>
      <c r="H296" s="746">
        <v>0</v>
      </c>
      <c r="I296" s="747">
        <f t="shared" si="65"/>
        <v>348</v>
      </c>
      <c r="J296" s="737"/>
    </row>
    <row r="297" spans="1:10" x14ac:dyDescent="0.2">
      <c r="A297" s="743" t="s">
        <v>689</v>
      </c>
      <c r="B297" s="744">
        <v>0</v>
      </c>
      <c r="C297" s="745">
        <v>0</v>
      </c>
      <c r="D297" s="745">
        <v>0</v>
      </c>
      <c r="E297" s="745">
        <v>0</v>
      </c>
      <c r="F297" s="745">
        <v>3657</v>
      </c>
      <c r="G297" s="746">
        <f t="shared" si="64"/>
        <v>3657</v>
      </c>
      <c r="H297" s="746">
        <v>0</v>
      </c>
      <c r="I297" s="747">
        <f t="shared" si="65"/>
        <v>3657</v>
      </c>
      <c r="J297" s="737"/>
    </row>
    <row r="298" spans="1:10" x14ac:dyDescent="0.2">
      <c r="A298" s="743" t="s">
        <v>670</v>
      </c>
      <c r="B298" s="744">
        <v>0</v>
      </c>
      <c r="C298" s="745">
        <v>0</v>
      </c>
      <c r="D298" s="745">
        <v>0</v>
      </c>
      <c r="E298" s="745">
        <v>0</v>
      </c>
      <c r="F298" s="745">
        <v>416</v>
      </c>
      <c r="G298" s="746">
        <f t="shared" si="64"/>
        <v>416</v>
      </c>
      <c r="H298" s="746">
        <v>0</v>
      </c>
      <c r="I298" s="747">
        <f t="shared" si="65"/>
        <v>416</v>
      </c>
      <c r="J298" s="737"/>
    </row>
    <row r="299" spans="1:10" ht="25.5" x14ac:dyDescent="0.2">
      <c r="A299" s="743" t="s">
        <v>7</v>
      </c>
      <c r="B299" s="748">
        <v>0</v>
      </c>
      <c r="C299" s="746">
        <v>0</v>
      </c>
      <c r="D299" s="746">
        <v>0</v>
      </c>
      <c r="E299" s="746">
        <v>0</v>
      </c>
      <c r="F299" s="746">
        <v>2280022</v>
      </c>
      <c r="G299" s="746">
        <f t="shared" si="64"/>
        <v>2280022</v>
      </c>
      <c r="H299" s="746">
        <v>0</v>
      </c>
      <c r="I299" s="747">
        <f t="shared" si="65"/>
        <v>2280022</v>
      </c>
      <c r="J299" s="737"/>
    </row>
    <row r="300" spans="1:10" ht="13.5" thickBot="1" x14ac:dyDescent="0.25">
      <c r="A300" s="749" t="s">
        <v>671</v>
      </c>
      <c r="B300" s="750">
        <v>0</v>
      </c>
      <c r="C300" s="751">
        <v>0</v>
      </c>
      <c r="D300" s="751">
        <v>0</v>
      </c>
      <c r="E300" s="751">
        <v>0</v>
      </c>
      <c r="F300" s="751"/>
      <c r="G300" s="751">
        <f t="shared" si="64"/>
        <v>0</v>
      </c>
      <c r="H300" s="751">
        <v>0</v>
      </c>
      <c r="I300" s="752">
        <f t="shared" si="65"/>
        <v>0</v>
      </c>
      <c r="J300" s="737"/>
    </row>
    <row r="301" spans="1:10" ht="26.25" thickBot="1" x14ac:dyDescent="0.25">
      <c r="A301" s="768" t="s">
        <v>716</v>
      </c>
      <c r="B301" s="769">
        <f t="shared" ref="B301:I301" si="66">SUM(B293:B300)</f>
        <v>0</v>
      </c>
      <c r="C301" s="769">
        <f t="shared" si="66"/>
        <v>0</v>
      </c>
      <c r="D301" s="769">
        <f t="shared" si="66"/>
        <v>0</v>
      </c>
      <c r="E301" s="769">
        <f t="shared" si="66"/>
        <v>0</v>
      </c>
      <c r="F301" s="769">
        <f>SUM(F293:F300)</f>
        <v>2285489</v>
      </c>
      <c r="G301" s="769">
        <f t="shared" si="66"/>
        <v>2285489</v>
      </c>
      <c r="H301" s="769">
        <f t="shared" si="66"/>
        <v>0</v>
      </c>
      <c r="I301" s="769">
        <f t="shared" si="66"/>
        <v>2285489</v>
      </c>
      <c r="J301" s="737"/>
    </row>
    <row r="302" spans="1:10" x14ac:dyDescent="0.2">
      <c r="A302" s="756"/>
      <c r="B302" s="765"/>
      <c r="C302" s="765"/>
      <c r="D302" s="765"/>
      <c r="E302" s="765"/>
      <c r="F302" s="765"/>
      <c r="G302" s="765"/>
      <c r="H302" s="765"/>
      <c r="I302" s="765"/>
      <c r="J302" s="737"/>
    </row>
    <row r="303" spans="1:10" ht="13.5" thickBot="1" x14ac:dyDescent="0.25">
      <c r="A303" s="763"/>
      <c r="B303" s="766"/>
      <c r="C303" s="766"/>
      <c r="D303" s="766"/>
      <c r="E303" s="766"/>
      <c r="F303" s="766"/>
      <c r="G303" s="766"/>
      <c r="H303" s="766"/>
      <c r="I303" s="766"/>
      <c r="J303" s="737"/>
    </row>
    <row r="304" spans="1:10" ht="13.5" thickBot="1" x14ac:dyDescent="0.25">
      <c r="A304" s="741" t="s">
        <v>76</v>
      </c>
      <c r="B304" s="888" t="s">
        <v>649</v>
      </c>
      <c r="C304" s="888"/>
      <c r="D304" s="741" t="s">
        <v>650</v>
      </c>
      <c r="E304" s="741" t="s">
        <v>651</v>
      </c>
      <c r="F304" s="741" t="s">
        <v>652</v>
      </c>
      <c r="G304" s="741" t="s">
        <v>653</v>
      </c>
      <c r="H304" s="741" t="s">
        <v>673</v>
      </c>
      <c r="I304" s="741"/>
      <c r="J304" s="737"/>
    </row>
    <row r="305" spans="1:10" ht="13.5" thickBot="1" x14ac:dyDescent="0.25">
      <c r="A305" s="741"/>
      <c r="B305" s="888" t="s">
        <v>656</v>
      </c>
      <c r="C305" s="888"/>
      <c r="D305" s="741" t="s">
        <v>657</v>
      </c>
      <c r="E305" s="888" t="s">
        <v>658</v>
      </c>
      <c r="F305" s="888" t="s">
        <v>659</v>
      </c>
      <c r="G305" s="888" t="s">
        <v>660</v>
      </c>
      <c r="H305" s="888" t="s">
        <v>661</v>
      </c>
      <c r="I305" s="888" t="s">
        <v>662</v>
      </c>
      <c r="J305" s="737"/>
    </row>
    <row r="306" spans="1:10" ht="13.5" thickBot="1" x14ac:dyDescent="0.25">
      <c r="A306" s="891" t="s">
        <v>717</v>
      </c>
      <c r="B306" s="741" t="s">
        <v>664</v>
      </c>
      <c r="C306" s="741" t="s">
        <v>665</v>
      </c>
      <c r="D306" s="741" t="s">
        <v>665</v>
      </c>
      <c r="E306" s="888"/>
      <c r="F306" s="888"/>
      <c r="G306" s="888"/>
      <c r="H306" s="888"/>
      <c r="I306" s="888"/>
      <c r="J306" s="737"/>
    </row>
    <row r="307" spans="1:10" ht="13.5" thickBot="1" x14ac:dyDescent="0.25">
      <c r="A307" s="892"/>
      <c r="B307" s="741">
        <v>2</v>
      </c>
      <c r="C307" s="741">
        <v>3</v>
      </c>
      <c r="D307" s="741">
        <v>4</v>
      </c>
      <c r="E307" s="741">
        <v>5</v>
      </c>
      <c r="F307" s="741">
        <v>6</v>
      </c>
      <c r="G307" s="741">
        <v>7</v>
      </c>
      <c r="H307" s="741">
        <v>8</v>
      </c>
      <c r="I307" s="741">
        <v>9</v>
      </c>
      <c r="J307" s="737"/>
    </row>
    <row r="308" spans="1:10" x14ac:dyDescent="0.2">
      <c r="A308" s="743" t="s">
        <v>33</v>
      </c>
      <c r="B308" s="744">
        <v>0</v>
      </c>
      <c r="C308" s="745">
        <v>0</v>
      </c>
      <c r="D308" s="745">
        <v>0</v>
      </c>
      <c r="E308" s="745">
        <v>0</v>
      </c>
      <c r="F308" s="745">
        <v>0</v>
      </c>
      <c r="G308" s="746">
        <f t="shared" ref="G308:G315" si="67">C308+D308+E308+F308</f>
        <v>0</v>
      </c>
      <c r="H308" s="746">
        <v>0</v>
      </c>
      <c r="I308" s="747">
        <f t="shared" ref="I308:I315" si="68">G308-H308</f>
        <v>0</v>
      </c>
      <c r="J308" s="737"/>
    </row>
    <row r="309" spans="1:10" x14ac:dyDescent="0.2">
      <c r="A309" s="743" t="s">
        <v>668</v>
      </c>
      <c r="B309" s="744">
        <v>0</v>
      </c>
      <c r="C309" s="745">
        <v>0</v>
      </c>
      <c r="D309" s="745">
        <v>0</v>
      </c>
      <c r="E309" s="745">
        <v>0</v>
      </c>
      <c r="F309" s="745">
        <v>0</v>
      </c>
      <c r="G309" s="746">
        <f t="shared" si="67"/>
        <v>0</v>
      </c>
      <c r="H309" s="746">
        <v>0</v>
      </c>
      <c r="I309" s="747">
        <f t="shared" si="68"/>
        <v>0</v>
      </c>
      <c r="J309" s="737"/>
    </row>
    <row r="310" spans="1:10" x14ac:dyDescent="0.2">
      <c r="A310" s="743" t="s">
        <v>53</v>
      </c>
      <c r="B310" s="744">
        <v>0</v>
      </c>
      <c r="C310" s="745">
        <v>0</v>
      </c>
      <c r="D310" s="745">
        <v>0</v>
      </c>
      <c r="E310" s="745">
        <v>0</v>
      </c>
      <c r="F310" s="745">
        <v>0</v>
      </c>
      <c r="G310" s="746">
        <f t="shared" si="67"/>
        <v>0</v>
      </c>
      <c r="H310" s="746">
        <v>0</v>
      </c>
      <c r="I310" s="747">
        <f t="shared" si="68"/>
        <v>0</v>
      </c>
      <c r="J310" s="737"/>
    </row>
    <row r="311" spans="1:10" x14ac:dyDescent="0.2">
      <c r="A311" s="743" t="s">
        <v>54</v>
      </c>
      <c r="B311" s="744">
        <v>0</v>
      </c>
      <c r="C311" s="745">
        <v>0</v>
      </c>
      <c r="D311" s="745">
        <v>0</v>
      </c>
      <c r="E311" s="745">
        <v>0</v>
      </c>
      <c r="F311" s="745">
        <v>0</v>
      </c>
      <c r="G311" s="746">
        <f t="shared" si="67"/>
        <v>0</v>
      </c>
      <c r="H311" s="746">
        <v>0</v>
      </c>
      <c r="I311" s="747">
        <f t="shared" si="68"/>
        <v>0</v>
      </c>
      <c r="J311" s="737"/>
    </row>
    <row r="312" spans="1:10" x14ac:dyDescent="0.2">
      <c r="A312" s="743" t="s">
        <v>689</v>
      </c>
      <c r="B312" s="744">
        <v>0</v>
      </c>
      <c r="C312" s="745">
        <v>0</v>
      </c>
      <c r="D312" s="745">
        <v>0</v>
      </c>
      <c r="E312" s="745"/>
      <c r="F312" s="745">
        <v>0</v>
      </c>
      <c r="G312" s="746">
        <f t="shared" si="67"/>
        <v>0</v>
      </c>
      <c r="H312" s="746">
        <v>0</v>
      </c>
      <c r="I312" s="747">
        <f t="shared" si="68"/>
        <v>0</v>
      </c>
      <c r="J312" s="737"/>
    </row>
    <row r="313" spans="1:10" x14ac:dyDescent="0.2">
      <c r="A313" s="743" t="s">
        <v>670</v>
      </c>
      <c r="B313" s="744">
        <v>0</v>
      </c>
      <c r="C313" s="745">
        <v>0</v>
      </c>
      <c r="D313" s="745">
        <v>0</v>
      </c>
      <c r="E313" s="745">
        <v>0</v>
      </c>
      <c r="F313" s="745">
        <v>0</v>
      </c>
      <c r="G313" s="746">
        <f t="shared" si="67"/>
        <v>0</v>
      </c>
      <c r="H313" s="746">
        <v>0</v>
      </c>
      <c r="I313" s="747">
        <f t="shared" si="68"/>
        <v>0</v>
      </c>
      <c r="J313" s="737"/>
    </row>
    <row r="314" spans="1:10" ht="25.5" x14ac:dyDescent="0.2">
      <c r="A314" s="743" t="s">
        <v>7</v>
      </c>
      <c r="B314" s="748">
        <v>0</v>
      </c>
      <c r="C314" s="746">
        <v>0</v>
      </c>
      <c r="D314" s="746">
        <v>0</v>
      </c>
      <c r="E314" s="746">
        <v>0</v>
      </c>
      <c r="F314" s="746"/>
      <c r="G314" s="746">
        <f t="shared" si="67"/>
        <v>0</v>
      </c>
      <c r="H314" s="746">
        <v>0</v>
      </c>
      <c r="I314" s="747">
        <f t="shared" si="68"/>
        <v>0</v>
      </c>
      <c r="J314" s="737"/>
    </row>
    <row r="315" spans="1:10" ht="13.5" thickBot="1" x14ac:dyDescent="0.25">
      <c r="A315" s="749" t="s">
        <v>671</v>
      </c>
      <c r="B315" s="750">
        <v>0</v>
      </c>
      <c r="C315" s="751">
        <v>0</v>
      </c>
      <c r="D315" s="751">
        <v>0</v>
      </c>
      <c r="E315" s="751">
        <v>0</v>
      </c>
      <c r="F315" s="751">
        <v>0</v>
      </c>
      <c r="G315" s="751">
        <f t="shared" si="67"/>
        <v>0</v>
      </c>
      <c r="H315" s="751">
        <v>0</v>
      </c>
      <c r="I315" s="752">
        <f t="shared" si="68"/>
        <v>0</v>
      </c>
      <c r="J315" s="737"/>
    </row>
    <row r="316" spans="1:10" ht="26.25" thickBot="1" x14ac:dyDescent="0.25">
      <c r="A316" s="768" t="s">
        <v>718</v>
      </c>
      <c r="B316" s="769">
        <f t="shared" ref="B316:I316" si="69">SUM(B308:B315)</f>
        <v>0</v>
      </c>
      <c r="C316" s="769">
        <f t="shared" si="69"/>
        <v>0</v>
      </c>
      <c r="D316" s="769">
        <f t="shared" si="69"/>
        <v>0</v>
      </c>
      <c r="E316" s="769">
        <f t="shared" si="69"/>
        <v>0</v>
      </c>
      <c r="F316" s="769">
        <f>SUM(F308:F315)</f>
        <v>0</v>
      </c>
      <c r="G316" s="769">
        <f t="shared" si="69"/>
        <v>0</v>
      </c>
      <c r="H316" s="769">
        <f t="shared" si="69"/>
        <v>0</v>
      </c>
      <c r="I316" s="769">
        <f t="shared" si="69"/>
        <v>0</v>
      </c>
      <c r="J316" s="737"/>
    </row>
    <row r="317" spans="1:10" ht="25.5" customHeight="1" thickBot="1" x14ac:dyDescent="0.25">
      <c r="A317" s="760" t="s">
        <v>719</v>
      </c>
      <c r="B317" s="754">
        <f>B286+B301+B316</f>
        <v>0</v>
      </c>
      <c r="C317" s="754">
        <f t="shared" ref="C317:I317" si="70">C286+C301+C316</f>
        <v>0</v>
      </c>
      <c r="D317" s="754">
        <f t="shared" si="70"/>
        <v>0</v>
      </c>
      <c r="E317" s="754">
        <f t="shared" si="70"/>
        <v>0</v>
      </c>
      <c r="F317" s="754">
        <f>F286+F301+F316</f>
        <v>2285489</v>
      </c>
      <c r="G317" s="754">
        <f>G286+G301+G316</f>
        <v>2285489</v>
      </c>
      <c r="H317" s="754">
        <f t="shared" si="70"/>
        <v>0</v>
      </c>
      <c r="I317" s="754">
        <f t="shared" si="70"/>
        <v>2285489</v>
      </c>
      <c r="J317" s="737"/>
    </row>
    <row r="318" spans="1:10" x14ac:dyDescent="0.2">
      <c r="A318" s="763"/>
      <c r="B318" s="766"/>
      <c r="C318" s="766"/>
      <c r="D318" s="766"/>
      <c r="E318" s="766"/>
      <c r="F318" s="766"/>
      <c r="G318" s="766"/>
      <c r="H318" s="766"/>
      <c r="I318" s="766"/>
      <c r="J318" s="737"/>
    </row>
    <row r="319" spans="1:10" ht="13.5" thickBot="1" x14ac:dyDescent="0.25">
      <c r="A319" s="763"/>
      <c r="B319" s="766"/>
      <c r="C319" s="766"/>
      <c r="D319" s="766"/>
      <c r="E319" s="766"/>
      <c r="F319" s="766"/>
      <c r="G319" s="766"/>
      <c r="H319" s="766"/>
      <c r="I319" s="766"/>
      <c r="J319" s="737"/>
    </row>
    <row r="320" spans="1:10" ht="13.5" thickBot="1" x14ac:dyDescent="0.25">
      <c r="A320" s="741" t="s">
        <v>76</v>
      </c>
      <c r="B320" s="894" t="s">
        <v>649</v>
      </c>
      <c r="C320" s="895"/>
      <c r="D320" s="741" t="s">
        <v>650</v>
      </c>
      <c r="E320" s="741" t="s">
        <v>651</v>
      </c>
      <c r="F320" s="741" t="s">
        <v>652</v>
      </c>
      <c r="G320" s="741" t="s">
        <v>653</v>
      </c>
      <c r="H320" s="741" t="s">
        <v>673</v>
      </c>
      <c r="I320" s="741"/>
      <c r="J320" s="737"/>
    </row>
    <row r="321" spans="1:10" ht="26.25" thickBot="1" x14ac:dyDescent="0.25">
      <c r="A321" s="777" t="s">
        <v>720</v>
      </c>
      <c r="B321" s="894" t="s">
        <v>656</v>
      </c>
      <c r="C321" s="895"/>
      <c r="D321" s="741" t="s">
        <v>657</v>
      </c>
      <c r="E321" s="889" t="s">
        <v>658</v>
      </c>
      <c r="F321" s="889" t="s">
        <v>659</v>
      </c>
      <c r="G321" s="889" t="s">
        <v>660</v>
      </c>
      <c r="H321" s="889" t="s">
        <v>661</v>
      </c>
      <c r="I321" s="889" t="s">
        <v>662</v>
      </c>
      <c r="J321" s="737"/>
    </row>
    <row r="322" spans="1:10" ht="13.5" thickBot="1" x14ac:dyDescent="0.25">
      <c r="A322" s="891"/>
      <c r="B322" s="741" t="s">
        <v>664</v>
      </c>
      <c r="C322" s="741" t="s">
        <v>665</v>
      </c>
      <c r="D322" s="741" t="s">
        <v>665</v>
      </c>
      <c r="E322" s="890"/>
      <c r="F322" s="890"/>
      <c r="G322" s="890"/>
      <c r="H322" s="890"/>
      <c r="I322" s="890"/>
      <c r="J322" s="737"/>
    </row>
    <row r="323" spans="1:10" ht="13.5" thickBot="1" x14ac:dyDescent="0.25">
      <c r="A323" s="892"/>
      <c r="B323" s="741">
        <v>2</v>
      </c>
      <c r="C323" s="741">
        <v>3</v>
      </c>
      <c r="D323" s="741">
        <v>4</v>
      </c>
      <c r="E323" s="741">
        <v>5</v>
      </c>
      <c r="F323" s="741">
        <v>6</v>
      </c>
      <c r="G323" s="741">
        <v>7</v>
      </c>
      <c r="H323" s="741">
        <v>8</v>
      </c>
      <c r="I323" s="741">
        <v>9</v>
      </c>
      <c r="J323" s="737"/>
    </row>
    <row r="324" spans="1:10" x14ac:dyDescent="0.2">
      <c r="A324" s="743" t="s">
        <v>33</v>
      </c>
      <c r="B324" s="744">
        <v>0</v>
      </c>
      <c r="C324" s="745">
        <v>0</v>
      </c>
      <c r="D324" s="745">
        <v>0</v>
      </c>
      <c r="E324" s="745">
        <v>0</v>
      </c>
      <c r="F324" s="745">
        <v>-282</v>
      </c>
      <c r="G324" s="745">
        <f>C324+D324+E324+F324</f>
        <v>-282</v>
      </c>
      <c r="H324" s="746">
        <v>0</v>
      </c>
      <c r="I324" s="747">
        <f t="shared" ref="I324:I331" si="71">G324-H324</f>
        <v>-282</v>
      </c>
      <c r="J324" s="737"/>
    </row>
    <row r="325" spans="1:10" x14ac:dyDescent="0.2">
      <c r="A325" s="743" t="s">
        <v>668</v>
      </c>
      <c r="B325" s="744">
        <v>0</v>
      </c>
      <c r="C325" s="745">
        <v>0</v>
      </c>
      <c r="D325" s="745">
        <v>0</v>
      </c>
      <c r="E325" s="745">
        <v>0</v>
      </c>
      <c r="F325" s="745">
        <v>337</v>
      </c>
      <c r="G325" s="745">
        <f>C325+D325+E325+F325</f>
        <v>337</v>
      </c>
      <c r="H325" s="746">
        <v>0</v>
      </c>
      <c r="I325" s="747">
        <f t="shared" si="71"/>
        <v>337</v>
      </c>
      <c r="J325" s="737"/>
    </row>
    <row r="326" spans="1:10" x14ac:dyDescent="0.2">
      <c r="A326" s="743" t="s">
        <v>53</v>
      </c>
      <c r="B326" s="744">
        <v>0</v>
      </c>
      <c r="C326" s="745">
        <v>0</v>
      </c>
      <c r="D326" s="745">
        <v>0</v>
      </c>
      <c r="E326" s="745">
        <v>0</v>
      </c>
      <c r="F326" s="745">
        <v>130</v>
      </c>
      <c r="G326" s="745">
        <f>C326+D326+E326+F326</f>
        <v>130</v>
      </c>
      <c r="H326" s="746">
        <v>0</v>
      </c>
      <c r="I326" s="747">
        <f t="shared" si="71"/>
        <v>130</v>
      </c>
      <c r="J326" s="737"/>
    </row>
    <row r="327" spans="1:10" x14ac:dyDescent="0.2">
      <c r="A327" s="743" t="s">
        <v>54</v>
      </c>
      <c r="B327" s="744">
        <v>0</v>
      </c>
      <c r="C327" s="745">
        <v>0</v>
      </c>
      <c r="D327" s="745">
        <v>0</v>
      </c>
      <c r="E327" s="745">
        <v>0</v>
      </c>
      <c r="F327" s="745">
        <v>235</v>
      </c>
      <c r="G327" s="745">
        <f>C327+D327+EE327+F327</f>
        <v>235</v>
      </c>
      <c r="H327" s="746">
        <v>0</v>
      </c>
      <c r="I327" s="747">
        <f t="shared" si="71"/>
        <v>235</v>
      </c>
      <c r="J327" s="737"/>
    </row>
    <row r="328" spans="1:10" x14ac:dyDescent="0.2">
      <c r="A328" s="743" t="s">
        <v>669</v>
      </c>
      <c r="B328" s="744">
        <v>0</v>
      </c>
      <c r="C328" s="745">
        <v>0</v>
      </c>
      <c r="D328" s="745">
        <v>0</v>
      </c>
      <c r="E328" s="745">
        <v>0</v>
      </c>
      <c r="F328" s="745">
        <v>2873</v>
      </c>
      <c r="G328" s="745">
        <f>C328+D328+E328+F328</f>
        <v>2873</v>
      </c>
      <c r="H328" s="746">
        <v>0</v>
      </c>
      <c r="I328" s="747">
        <f t="shared" si="71"/>
        <v>2873</v>
      </c>
      <c r="J328" s="737"/>
    </row>
    <row r="329" spans="1:10" x14ac:dyDescent="0.2">
      <c r="A329" s="743" t="s">
        <v>670</v>
      </c>
      <c r="B329" s="744">
        <v>0</v>
      </c>
      <c r="C329" s="745">
        <v>0</v>
      </c>
      <c r="D329" s="745">
        <v>0</v>
      </c>
      <c r="E329" s="745">
        <v>0</v>
      </c>
      <c r="F329" s="745">
        <v>1796</v>
      </c>
      <c r="G329" s="745">
        <f>C329+D329+E329+F329</f>
        <v>1796</v>
      </c>
      <c r="H329" s="746">
        <v>0</v>
      </c>
      <c r="I329" s="747">
        <f t="shared" si="71"/>
        <v>1796</v>
      </c>
      <c r="J329" s="737"/>
    </row>
    <row r="330" spans="1:10" ht="25.5" x14ac:dyDescent="0.2">
      <c r="A330" s="743" t="s">
        <v>7</v>
      </c>
      <c r="B330" s="748">
        <v>0</v>
      </c>
      <c r="C330" s="746">
        <v>0</v>
      </c>
      <c r="D330" s="746">
        <v>0</v>
      </c>
      <c r="E330" s="746">
        <v>0</v>
      </c>
      <c r="F330" s="746">
        <v>30611</v>
      </c>
      <c r="G330" s="746">
        <f>C330+D330+E330+F330</f>
        <v>30611</v>
      </c>
      <c r="H330" s="746">
        <v>0</v>
      </c>
      <c r="I330" s="747">
        <f t="shared" si="71"/>
        <v>30611</v>
      </c>
      <c r="J330" s="737"/>
    </row>
    <row r="331" spans="1:10" ht="13.5" thickBot="1" x14ac:dyDescent="0.25">
      <c r="A331" s="749" t="s">
        <v>671</v>
      </c>
      <c r="B331" s="750">
        <v>0</v>
      </c>
      <c r="C331" s="751">
        <v>0</v>
      </c>
      <c r="D331" s="751">
        <v>0</v>
      </c>
      <c r="E331" s="751">
        <v>0</v>
      </c>
      <c r="F331" s="751"/>
      <c r="G331" s="751">
        <f>C331+D331+E331+F331</f>
        <v>0</v>
      </c>
      <c r="H331" s="751">
        <v>0</v>
      </c>
      <c r="I331" s="752">
        <f t="shared" si="71"/>
        <v>0</v>
      </c>
      <c r="J331" s="737"/>
    </row>
    <row r="332" spans="1:10" ht="26.25" thickBot="1" x14ac:dyDescent="0.25">
      <c r="A332" s="768" t="s">
        <v>721</v>
      </c>
      <c r="B332" s="769">
        <f t="shared" ref="B332:I332" si="72">SUM(B324:B331)</f>
        <v>0</v>
      </c>
      <c r="C332" s="769">
        <f t="shared" si="72"/>
        <v>0</v>
      </c>
      <c r="D332" s="769">
        <f t="shared" si="72"/>
        <v>0</v>
      </c>
      <c r="E332" s="769">
        <f t="shared" si="72"/>
        <v>0</v>
      </c>
      <c r="F332" s="769">
        <f t="shared" si="72"/>
        <v>35700</v>
      </c>
      <c r="G332" s="769">
        <f t="shared" si="72"/>
        <v>35700</v>
      </c>
      <c r="H332" s="769">
        <f t="shared" si="72"/>
        <v>0</v>
      </c>
      <c r="I332" s="769">
        <f t="shared" si="72"/>
        <v>35700</v>
      </c>
      <c r="J332" s="737"/>
    </row>
    <row r="333" spans="1:10" x14ac:dyDescent="0.2">
      <c r="A333" s="763"/>
      <c r="B333" s="766"/>
      <c r="C333" s="766"/>
      <c r="D333" s="766"/>
      <c r="E333" s="766"/>
      <c r="F333" s="766"/>
      <c r="G333" s="766"/>
      <c r="H333" s="766"/>
      <c r="I333" s="766"/>
      <c r="J333" s="737"/>
    </row>
    <row r="334" spans="1:10" ht="13.5" thickBot="1" x14ac:dyDescent="0.25">
      <c r="A334" s="763"/>
      <c r="B334" s="766"/>
      <c r="C334" s="766"/>
      <c r="D334" s="766"/>
      <c r="E334" s="766"/>
      <c r="F334" s="766"/>
      <c r="G334" s="766"/>
      <c r="H334" s="766"/>
      <c r="I334" s="766"/>
      <c r="J334" s="737"/>
    </row>
    <row r="335" spans="1:10" ht="13.5" thickBot="1" x14ac:dyDescent="0.25">
      <c r="A335" s="741" t="s">
        <v>76</v>
      </c>
      <c r="B335" s="888" t="s">
        <v>649</v>
      </c>
      <c r="C335" s="888"/>
      <c r="D335" s="741" t="s">
        <v>650</v>
      </c>
      <c r="E335" s="741" t="s">
        <v>651</v>
      </c>
      <c r="F335" s="741" t="s">
        <v>652</v>
      </c>
      <c r="G335" s="741" t="s">
        <v>653</v>
      </c>
      <c r="H335" s="741" t="s">
        <v>673</v>
      </c>
      <c r="I335" s="741"/>
      <c r="J335" s="737"/>
    </row>
    <row r="336" spans="1:10" ht="26.25" thickBot="1" x14ac:dyDescent="0.25">
      <c r="A336" s="742" t="s">
        <v>722</v>
      </c>
      <c r="B336" s="888" t="s">
        <v>656</v>
      </c>
      <c r="C336" s="888"/>
      <c r="D336" s="741" t="s">
        <v>657</v>
      </c>
      <c r="E336" s="888" t="s">
        <v>658</v>
      </c>
      <c r="F336" s="888" t="s">
        <v>659</v>
      </c>
      <c r="G336" s="888" t="s">
        <v>660</v>
      </c>
      <c r="H336" s="888" t="s">
        <v>661</v>
      </c>
      <c r="I336" s="888" t="s">
        <v>662</v>
      </c>
      <c r="J336" s="737"/>
    </row>
    <row r="337" spans="1:10" ht="13.5" thickBot="1" x14ac:dyDescent="0.25">
      <c r="A337" s="893" t="s">
        <v>723</v>
      </c>
      <c r="B337" s="741" t="s">
        <v>664</v>
      </c>
      <c r="C337" s="741" t="s">
        <v>665</v>
      </c>
      <c r="D337" s="741" t="s">
        <v>665</v>
      </c>
      <c r="E337" s="888"/>
      <c r="F337" s="888"/>
      <c r="G337" s="888"/>
      <c r="H337" s="888"/>
      <c r="I337" s="888"/>
      <c r="J337" s="737"/>
    </row>
    <row r="338" spans="1:10" ht="13.5" thickBot="1" x14ac:dyDescent="0.25">
      <c r="A338" s="893"/>
      <c r="B338" s="741">
        <v>2</v>
      </c>
      <c r="C338" s="741">
        <v>3</v>
      </c>
      <c r="D338" s="741">
        <v>4</v>
      </c>
      <c r="E338" s="741">
        <v>5</v>
      </c>
      <c r="F338" s="741">
        <v>6</v>
      </c>
      <c r="G338" s="741">
        <v>7</v>
      </c>
      <c r="H338" s="741">
        <v>8</v>
      </c>
      <c r="I338" s="741">
        <v>9</v>
      </c>
      <c r="J338" s="737"/>
    </row>
    <row r="339" spans="1:10" x14ac:dyDescent="0.2">
      <c r="A339" s="743" t="s">
        <v>33</v>
      </c>
      <c r="B339" s="744">
        <v>0</v>
      </c>
      <c r="C339" s="745">
        <v>0</v>
      </c>
      <c r="D339" s="745">
        <v>0</v>
      </c>
      <c r="E339" s="745">
        <v>0</v>
      </c>
      <c r="F339" s="745">
        <v>0</v>
      </c>
      <c r="G339" s="746">
        <f t="shared" ref="G339:G346" si="73">C339+D339+E339+F339</f>
        <v>0</v>
      </c>
      <c r="H339" s="746">
        <v>0</v>
      </c>
      <c r="I339" s="747">
        <f t="shared" ref="I339:I346" si="74">G339-H339</f>
        <v>0</v>
      </c>
      <c r="J339" s="737"/>
    </row>
    <row r="340" spans="1:10" x14ac:dyDescent="0.2">
      <c r="A340" s="743" t="s">
        <v>668</v>
      </c>
      <c r="B340" s="744">
        <v>0</v>
      </c>
      <c r="C340" s="745">
        <v>0</v>
      </c>
      <c r="D340" s="745">
        <v>0</v>
      </c>
      <c r="E340" s="745">
        <v>0</v>
      </c>
      <c r="F340" s="745">
        <v>0</v>
      </c>
      <c r="G340" s="746">
        <f t="shared" si="73"/>
        <v>0</v>
      </c>
      <c r="H340" s="746">
        <v>0</v>
      </c>
      <c r="I340" s="747">
        <f t="shared" si="74"/>
        <v>0</v>
      </c>
      <c r="J340" s="737"/>
    </row>
    <row r="341" spans="1:10" x14ac:dyDescent="0.2">
      <c r="A341" s="743" t="s">
        <v>53</v>
      </c>
      <c r="B341" s="744">
        <v>0</v>
      </c>
      <c r="C341" s="745">
        <v>0</v>
      </c>
      <c r="D341" s="745">
        <v>0</v>
      </c>
      <c r="E341" s="745">
        <v>0</v>
      </c>
      <c r="F341" s="745">
        <v>0</v>
      </c>
      <c r="G341" s="746">
        <f t="shared" si="73"/>
        <v>0</v>
      </c>
      <c r="H341" s="746">
        <v>0</v>
      </c>
      <c r="I341" s="747">
        <f t="shared" si="74"/>
        <v>0</v>
      </c>
      <c r="J341" s="737"/>
    </row>
    <row r="342" spans="1:10" x14ac:dyDescent="0.2">
      <c r="A342" s="743" t="s">
        <v>54</v>
      </c>
      <c r="B342" s="744">
        <v>0</v>
      </c>
      <c r="C342" s="745">
        <v>0</v>
      </c>
      <c r="D342" s="745">
        <v>0</v>
      </c>
      <c r="E342" s="745">
        <v>0</v>
      </c>
      <c r="F342" s="745">
        <v>99</v>
      </c>
      <c r="G342" s="746">
        <f t="shared" si="73"/>
        <v>99</v>
      </c>
      <c r="H342" s="746">
        <v>0</v>
      </c>
      <c r="I342" s="747">
        <f t="shared" si="74"/>
        <v>99</v>
      </c>
      <c r="J342" s="737"/>
    </row>
    <row r="343" spans="1:10" x14ac:dyDescent="0.2">
      <c r="A343" s="743" t="s">
        <v>669</v>
      </c>
      <c r="B343" s="744">
        <v>0</v>
      </c>
      <c r="C343" s="745">
        <v>0</v>
      </c>
      <c r="D343" s="745">
        <v>0</v>
      </c>
      <c r="E343" s="745">
        <v>0</v>
      </c>
      <c r="F343" s="745">
        <v>0</v>
      </c>
      <c r="G343" s="746">
        <f t="shared" si="73"/>
        <v>0</v>
      </c>
      <c r="H343" s="746">
        <v>0</v>
      </c>
      <c r="I343" s="747">
        <f t="shared" si="74"/>
        <v>0</v>
      </c>
      <c r="J343" s="737"/>
    </row>
    <row r="344" spans="1:10" x14ac:dyDescent="0.2">
      <c r="A344" s="743" t="s">
        <v>670</v>
      </c>
      <c r="B344" s="744">
        <v>0</v>
      </c>
      <c r="C344" s="745">
        <v>0</v>
      </c>
      <c r="D344" s="745">
        <v>0</v>
      </c>
      <c r="E344" s="745">
        <v>0</v>
      </c>
      <c r="F344" s="745">
        <v>406</v>
      </c>
      <c r="G344" s="746">
        <f t="shared" si="73"/>
        <v>406</v>
      </c>
      <c r="H344" s="746">
        <v>0</v>
      </c>
      <c r="I344" s="747">
        <f t="shared" si="74"/>
        <v>406</v>
      </c>
      <c r="J344" s="737"/>
    </row>
    <row r="345" spans="1:10" ht="25.5" x14ac:dyDescent="0.2">
      <c r="A345" s="743" t="s">
        <v>7</v>
      </c>
      <c r="B345" s="748">
        <v>0</v>
      </c>
      <c r="C345" s="746">
        <v>0</v>
      </c>
      <c r="D345" s="746">
        <v>0</v>
      </c>
      <c r="E345" s="746">
        <v>0</v>
      </c>
      <c r="F345" s="746">
        <v>130</v>
      </c>
      <c r="G345" s="746">
        <f t="shared" si="73"/>
        <v>130</v>
      </c>
      <c r="H345" s="746">
        <v>0</v>
      </c>
      <c r="I345" s="747">
        <f t="shared" si="74"/>
        <v>130</v>
      </c>
      <c r="J345" s="737"/>
    </row>
    <row r="346" spans="1:10" ht="13.5" thickBot="1" x14ac:dyDescent="0.25">
      <c r="A346" s="749" t="s">
        <v>671</v>
      </c>
      <c r="B346" s="750">
        <v>0</v>
      </c>
      <c r="C346" s="751">
        <v>0</v>
      </c>
      <c r="D346" s="751">
        <v>0</v>
      </c>
      <c r="E346" s="751">
        <v>0</v>
      </c>
      <c r="F346" s="751">
        <v>0</v>
      </c>
      <c r="G346" s="751">
        <f t="shared" si="73"/>
        <v>0</v>
      </c>
      <c r="H346" s="751">
        <v>0</v>
      </c>
      <c r="I346" s="752">
        <f t="shared" si="74"/>
        <v>0</v>
      </c>
      <c r="J346" s="737"/>
    </row>
    <row r="347" spans="1:10" ht="26.25" thickBot="1" x14ac:dyDescent="0.25">
      <c r="A347" s="768" t="s">
        <v>724</v>
      </c>
      <c r="B347" s="769">
        <f t="shared" ref="B347:I347" si="75">SUM(B339:B346)</f>
        <v>0</v>
      </c>
      <c r="C347" s="769">
        <f t="shared" si="75"/>
        <v>0</v>
      </c>
      <c r="D347" s="769">
        <f t="shared" si="75"/>
        <v>0</v>
      </c>
      <c r="E347" s="769">
        <f t="shared" si="75"/>
        <v>0</v>
      </c>
      <c r="F347" s="769">
        <f t="shared" si="75"/>
        <v>635</v>
      </c>
      <c r="G347" s="769">
        <f t="shared" si="75"/>
        <v>635</v>
      </c>
      <c r="H347" s="769">
        <f t="shared" si="75"/>
        <v>0</v>
      </c>
      <c r="I347" s="769">
        <f t="shared" si="75"/>
        <v>635</v>
      </c>
      <c r="J347" s="737"/>
    </row>
    <row r="348" spans="1:10" x14ac:dyDescent="0.2">
      <c r="A348" s="763"/>
      <c r="B348" s="766"/>
      <c r="C348" s="766"/>
      <c r="D348" s="766"/>
      <c r="E348" s="766"/>
      <c r="F348" s="766"/>
      <c r="G348" s="766"/>
      <c r="H348" s="766"/>
      <c r="I348" s="766"/>
      <c r="J348" s="737"/>
    </row>
    <row r="349" spans="1:10" x14ac:dyDescent="0.2">
      <c r="A349" s="763"/>
      <c r="B349" s="766"/>
      <c r="C349" s="766"/>
      <c r="D349" s="766"/>
      <c r="E349" s="766"/>
      <c r="F349" s="766"/>
      <c r="G349" s="766"/>
      <c r="H349" s="766"/>
      <c r="I349" s="766"/>
      <c r="J349" s="737"/>
    </row>
    <row r="350" spans="1:10" ht="13.5" thickBot="1" x14ac:dyDescent="0.25">
      <c r="A350" s="763"/>
      <c r="B350" s="766"/>
      <c r="C350" s="766"/>
      <c r="D350" s="766"/>
      <c r="E350" s="766"/>
      <c r="F350" s="766"/>
      <c r="G350" s="766"/>
      <c r="H350" s="766"/>
      <c r="I350" s="766"/>
      <c r="J350" s="737"/>
    </row>
    <row r="351" spans="1:10" ht="13.5" thickBot="1" x14ac:dyDescent="0.25">
      <c r="A351" s="741" t="s">
        <v>76</v>
      </c>
      <c r="B351" s="888" t="s">
        <v>649</v>
      </c>
      <c r="C351" s="888"/>
      <c r="D351" s="741" t="s">
        <v>650</v>
      </c>
      <c r="E351" s="741" t="s">
        <v>651</v>
      </c>
      <c r="F351" s="741" t="s">
        <v>652</v>
      </c>
      <c r="G351" s="741" t="s">
        <v>653</v>
      </c>
      <c r="H351" s="741" t="s">
        <v>673</v>
      </c>
      <c r="I351" s="741"/>
      <c r="J351" s="737"/>
    </row>
    <row r="352" spans="1:10" ht="13.5" customHeight="1" thickBot="1" x14ac:dyDescent="0.25">
      <c r="A352" s="777" t="s">
        <v>725</v>
      </c>
      <c r="B352" s="888" t="s">
        <v>656</v>
      </c>
      <c r="C352" s="888"/>
      <c r="D352" s="741" t="s">
        <v>657</v>
      </c>
      <c r="E352" s="888" t="s">
        <v>658</v>
      </c>
      <c r="F352" s="888" t="s">
        <v>659</v>
      </c>
      <c r="G352" s="888" t="s">
        <v>660</v>
      </c>
      <c r="H352" s="888" t="s">
        <v>661</v>
      </c>
      <c r="I352" s="888" t="s">
        <v>662</v>
      </c>
      <c r="J352" s="737"/>
    </row>
    <row r="353" spans="1:10" ht="13.5" customHeight="1" thickBot="1" x14ac:dyDescent="0.25">
      <c r="A353" s="891" t="s">
        <v>726</v>
      </c>
      <c r="B353" s="741" t="s">
        <v>664</v>
      </c>
      <c r="C353" s="741" t="s">
        <v>665</v>
      </c>
      <c r="D353" s="741" t="s">
        <v>665</v>
      </c>
      <c r="E353" s="888"/>
      <c r="F353" s="888"/>
      <c r="G353" s="888"/>
      <c r="H353" s="888"/>
      <c r="I353" s="888"/>
      <c r="J353" s="737"/>
    </row>
    <row r="354" spans="1:10" ht="13.5" thickBot="1" x14ac:dyDescent="0.25">
      <c r="A354" s="892"/>
      <c r="B354" s="741">
        <v>2</v>
      </c>
      <c r="C354" s="741">
        <v>3</v>
      </c>
      <c r="D354" s="741">
        <v>4</v>
      </c>
      <c r="E354" s="741">
        <v>5</v>
      </c>
      <c r="F354" s="741">
        <v>6</v>
      </c>
      <c r="G354" s="741">
        <v>7</v>
      </c>
      <c r="H354" s="741">
        <v>8</v>
      </c>
      <c r="I354" s="741">
        <v>9</v>
      </c>
      <c r="J354" s="737"/>
    </row>
    <row r="355" spans="1:10" x14ac:dyDescent="0.2">
      <c r="A355" s="743" t="s">
        <v>33</v>
      </c>
      <c r="B355" s="744">
        <v>0</v>
      </c>
      <c r="C355" s="745">
        <v>0</v>
      </c>
      <c r="D355" s="745">
        <v>0</v>
      </c>
      <c r="E355" s="745">
        <v>0</v>
      </c>
      <c r="F355" s="745">
        <v>0</v>
      </c>
      <c r="G355" s="746">
        <f t="shared" ref="G355:G362" si="76">C355+D355+E355+F355</f>
        <v>0</v>
      </c>
      <c r="H355" s="746">
        <v>2715</v>
      </c>
      <c r="I355" s="747">
        <f t="shared" ref="I355:I362" si="77">G355-H355</f>
        <v>-2715</v>
      </c>
      <c r="J355" s="737"/>
    </row>
    <row r="356" spans="1:10" x14ac:dyDescent="0.2">
      <c r="A356" s="743" t="s">
        <v>668</v>
      </c>
      <c r="B356" s="744">
        <v>0</v>
      </c>
      <c r="C356" s="745">
        <v>0</v>
      </c>
      <c r="D356" s="745">
        <v>0</v>
      </c>
      <c r="E356" s="745">
        <v>0</v>
      </c>
      <c r="F356" s="745">
        <v>0</v>
      </c>
      <c r="G356" s="746">
        <f t="shared" si="76"/>
        <v>0</v>
      </c>
      <c r="H356" s="746">
        <v>2583</v>
      </c>
      <c r="I356" s="747">
        <f t="shared" si="77"/>
        <v>-2583</v>
      </c>
      <c r="J356" s="737"/>
    </row>
    <row r="357" spans="1:10" x14ac:dyDescent="0.2">
      <c r="A357" s="743" t="s">
        <v>53</v>
      </c>
      <c r="B357" s="744">
        <v>0</v>
      </c>
      <c r="C357" s="745">
        <v>0</v>
      </c>
      <c r="D357" s="745">
        <v>0</v>
      </c>
      <c r="E357" s="745">
        <v>0</v>
      </c>
      <c r="F357" s="745">
        <v>0</v>
      </c>
      <c r="G357" s="746">
        <f t="shared" si="76"/>
        <v>0</v>
      </c>
      <c r="H357" s="746">
        <v>337</v>
      </c>
      <c r="I357" s="747">
        <f t="shared" si="77"/>
        <v>-337</v>
      </c>
      <c r="J357" s="737"/>
    </row>
    <row r="358" spans="1:10" x14ac:dyDescent="0.2">
      <c r="A358" s="743" t="s">
        <v>54</v>
      </c>
      <c r="B358" s="744">
        <v>0</v>
      </c>
      <c r="C358" s="745">
        <v>0</v>
      </c>
      <c r="D358" s="745">
        <v>0</v>
      </c>
      <c r="E358" s="745">
        <v>0</v>
      </c>
      <c r="F358" s="745">
        <v>0</v>
      </c>
      <c r="G358" s="746">
        <f t="shared" si="76"/>
        <v>0</v>
      </c>
      <c r="H358" s="745">
        <v>474</v>
      </c>
      <c r="I358" s="747">
        <f t="shared" si="77"/>
        <v>-474</v>
      </c>
      <c r="J358" s="737"/>
    </row>
    <row r="359" spans="1:10" x14ac:dyDescent="0.2">
      <c r="A359" s="743" t="s">
        <v>669</v>
      </c>
      <c r="B359" s="744">
        <v>0</v>
      </c>
      <c r="C359" s="745">
        <v>0</v>
      </c>
      <c r="D359" s="745">
        <v>0</v>
      </c>
      <c r="E359" s="745">
        <v>0</v>
      </c>
      <c r="F359" s="745">
        <v>0</v>
      </c>
      <c r="G359" s="746">
        <f t="shared" si="76"/>
        <v>0</v>
      </c>
      <c r="H359" s="746">
        <v>2301</v>
      </c>
      <c r="I359" s="747">
        <f t="shared" si="77"/>
        <v>-2301</v>
      </c>
      <c r="J359" s="737"/>
    </row>
    <row r="360" spans="1:10" x14ac:dyDescent="0.2">
      <c r="A360" s="743" t="s">
        <v>690</v>
      </c>
      <c r="B360" s="744">
        <v>0</v>
      </c>
      <c r="C360" s="745">
        <v>0</v>
      </c>
      <c r="D360" s="745">
        <v>0</v>
      </c>
      <c r="E360" s="745">
        <v>0</v>
      </c>
      <c r="F360" s="745">
        <v>0</v>
      </c>
      <c r="G360" s="746">
        <f t="shared" si="76"/>
        <v>0</v>
      </c>
      <c r="H360" s="746">
        <v>1409</v>
      </c>
      <c r="I360" s="747">
        <f t="shared" si="77"/>
        <v>-1409</v>
      </c>
      <c r="J360" s="737"/>
    </row>
    <row r="361" spans="1:10" ht="25.5" x14ac:dyDescent="0.2">
      <c r="A361" s="743" t="s">
        <v>7</v>
      </c>
      <c r="B361" s="748">
        <v>0</v>
      </c>
      <c r="C361" s="746">
        <v>0</v>
      </c>
      <c r="D361" s="746">
        <v>0</v>
      </c>
      <c r="E361" s="746">
        <v>0</v>
      </c>
      <c r="F361" s="746">
        <v>0</v>
      </c>
      <c r="G361" s="746">
        <f t="shared" si="76"/>
        <v>0</v>
      </c>
      <c r="H361" s="746">
        <v>54850</v>
      </c>
      <c r="I361" s="747">
        <f t="shared" si="77"/>
        <v>-54850</v>
      </c>
      <c r="J361" s="737"/>
    </row>
    <row r="362" spans="1:10" ht="13.5" thickBot="1" x14ac:dyDescent="0.25">
      <c r="A362" s="749" t="s">
        <v>727</v>
      </c>
      <c r="B362" s="750">
        <v>0</v>
      </c>
      <c r="C362" s="751">
        <v>0</v>
      </c>
      <c r="D362" s="751">
        <v>0</v>
      </c>
      <c r="E362" s="751">
        <v>0</v>
      </c>
      <c r="F362" s="751">
        <v>0</v>
      </c>
      <c r="G362" s="751">
        <f t="shared" si="76"/>
        <v>0</v>
      </c>
      <c r="H362" s="751">
        <v>0</v>
      </c>
      <c r="I362" s="752">
        <f t="shared" si="77"/>
        <v>0</v>
      </c>
      <c r="J362" s="737"/>
    </row>
    <row r="363" spans="1:10" ht="39" thickBot="1" x14ac:dyDescent="0.25">
      <c r="A363" s="768" t="s">
        <v>728</v>
      </c>
      <c r="B363" s="769">
        <f t="shared" ref="B363:I363" si="78">SUM(B355:B362)</f>
        <v>0</v>
      </c>
      <c r="C363" s="769">
        <f t="shared" si="78"/>
        <v>0</v>
      </c>
      <c r="D363" s="769">
        <f t="shared" si="78"/>
        <v>0</v>
      </c>
      <c r="E363" s="769">
        <f t="shared" si="78"/>
        <v>0</v>
      </c>
      <c r="F363" s="769">
        <f t="shared" si="78"/>
        <v>0</v>
      </c>
      <c r="G363" s="769">
        <f t="shared" si="78"/>
        <v>0</v>
      </c>
      <c r="H363" s="769">
        <f t="shared" si="78"/>
        <v>64669</v>
      </c>
      <c r="I363" s="769">
        <f t="shared" si="78"/>
        <v>-64669</v>
      </c>
      <c r="J363" s="737"/>
    </row>
    <row r="364" spans="1:10" x14ac:dyDescent="0.2">
      <c r="A364" s="756"/>
      <c r="B364" s="765"/>
      <c r="C364" s="765"/>
      <c r="D364" s="765"/>
      <c r="E364" s="765"/>
      <c r="F364" s="765"/>
      <c r="G364" s="765"/>
      <c r="H364" s="765"/>
      <c r="I364" s="765"/>
      <c r="J364" s="737"/>
    </row>
    <row r="365" spans="1:10" ht="21" customHeight="1" x14ac:dyDescent="0.2">
      <c r="A365" s="763"/>
      <c r="B365" s="766"/>
      <c r="C365" s="766"/>
      <c r="D365" s="766"/>
      <c r="E365" s="766"/>
      <c r="F365" s="766"/>
      <c r="G365" s="766"/>
      <c r="H365" s="766"/>
      <c r="I365" s="766"/>
      <c r="J365" s="737"/>
    </row>
    <row r="366" spans="1:10" x14ac:dyDescent="0.2">
      <c r="A366" s="763"/>
      <c r="B366" s="766"/>
      <c r="C366" s="766"/>
      <c r="D366" s="766"/>
      <c r="E366" s="766"/>
      <c r="F366" s="766"/>
      <c r="G366" s="766"/>
      <c r="H366" s="766"/>
      <c r="I366" s="766"/>
      <c r="J366" s="737"/>
    </row>
    <row r="367" spans="1:10" ht="18" customHeight="1" x14ac:dyDescent="0.2">
      <c r="A367" s="763"/>
      <c r="B367" s="766"/>
      <c r="C367" s="766"/>
      <c r="D367" s="766"/>
      <c r="E367" s="766"/>
      <c r="F367" s="766"/>
      <c r="G367" s="766"/>
      <c r="H367" s="766"/>
      <c r="I367" s="766"/>
      <c r="J367" s="737"/>
    </row>
    <row r="368" spans="1:10" x14ac:dyDescent="0.2">
      <c r="A368" s="763"/>
      <c r="B368" s="766"/>
      <c r="C368" s="766"/>
      <c r="D368" s="766"/>
      <c r="E368" s="766"/>
      <c r="F368" s="766"/>
      <c r="G368" s="766"/>
      <c r="H368" s="766"/>
      <c r="I368" s="766"/>
      <c r="J368" s="737"/>
    </row>
    <row r="369" spans="1:10" x14ac:dyDescent="0.2">
      <c r="A369" s="763"/>
      <c r="B369" s="766"/>
      <c r="C369" s="766"/>
      <c r="D369" s="766"/>
      <c r="E369" s="766"/>
      <c r="F369" s="766"/>
      <c r="G369" s="766"/>
      <c r="H369" s="766"/>
      <c r="I369" s="766"/>
      <c r="J369" s="737"/>
    </row>
    <row r="370" spans="1:10" ht="13.5" thickBot="1" x14ac:dyDescent="0.25">
      <c r="A370" s="763"/>
      <c r="B370" s="766"/>
      <c r="C370" s="766"/>
      <c r="D370" s="766"/>
      <c r="E370" s="766"/>
      <c r="F370" s="766"/>
      <c r="G370" s="766"/>
      <c r="H370" s="766"/>
      <c r="I370" s="766"/>
      <c r="J370" s="737"/>
    </row>
    <row r="371" spans="1:10" ht="13.5" thickBot="1" x14ac:dyDescent="0.25">
      <c r="A371" s="741" t="s">
        <v>76</v>
      </c>
      <c r="B371" s="888" t="s">
        <v>649</v>
      </c>
      <c r="C371" s="888"/>
      <c r="D371" s="741" t="s">
        <v>650</v>
      </c>
      <c r="E371" s="741" t="s">
        <v>651</v>
      </c>
      <c r="F371" s="741" t="s">
        <v>652</v>
      </c>
      <c r="G371" s="741" t="s">
        <v>653</v>
      </c>
      <c r="H371" s="741" t="s">
        <v>673</v>
      </c>
      <c r="I371" s="741"/>
      <c r="J371" s="737"/>
    </row>
    <row r="372" spans="1:10" ht="13.5" customHeight="1" thickBot="1" x14ac:dyDescent="0.25">
      <c r="A372" s="778"/>
      <c r="B372" s="888" t="s">
        <v>656</v>
      </c>
      <c r="C372" s="888"/>
      <c r="D372" s="741" t="s">
        <v>657</v>
      </c>
      <c r="E372" s="888" t="s">
        <v>658</v>
      </c>
      <c r="F372" s="888" t="s">
        <v>659</v>
      </c>
      <c r="G372" s="888" t="s">
        <v>660</v>
      </c>
      <c r="H372" s="888" t="s">
        <v>661</v>
      </c>
      <c r="I372" s="888" t="s">
        <v>662</v>
      </c>
      <c r="J372" s="737"/>
    </row>
    <row r="373" spans="1:10" ht="21.75" customHeight="1" thickBot="1" x14ac:dyDescent="0.25">
      <c r="A373" s="891" t="s">
        <v>729</v>
      </c>
      <c r="B373" s="741" t="s">
        <v>664</v>
      </c>
      <c r="C373" s="741" t="s">
        <v>665</v>
      </c>
      <c r="D373" s="741" t="s">
        <v>665</v>
      </c>
      <c r="E373" s="888"/>
      <c r="F373" s="888"/>
      <c r="G373" s="888"/>
      <c r="H373" s="888"/>
      <c r="I373" s="888"/>
      <c r="J373" s="737"/>
    </row>
    <row r="374" spans="1:10" ht="21.75" customHeight="1" thickBot="1" x14ac:dyDescent="0.25">
      <c r="A374" s="892"/>
      <c r="B374" s="741">
        <v>2</v>
      </c>
      <c r="C374" s="741">
        <v>3</v>
      </c>
      <c r="D374" s="741">
        <v>4</v>
      </c>
      <c r="E374" s="741">
        <v>5</v>
      </c>
      <c r="F374" s="741">
        <v>6</v>
      </c>
      <c r="G374" s="741">
        <v>7</v>
      </c>
      <c r="H374" s="741">
        <v>8</v>
      </c>
      <c r="I374" s="741">
        <v>9</v>
      </c>
      <c r="J374" s="737"/>
    </row>
    <row r="375" spans="1:10" x14ac:dyDescent="0.2">
      <c r="A375" s="743" t="s">
        <v>33</v>
      </c>
      <c r="B375" s="744">
        <v>0</v>
      </c>
      <c r="C375" s="745">
        <v>0</v>
      </c>
      <c r="D375" s="745">
        <v>0</v>
      </c>
      <c r="E375" s="745">
        <v>0</v>
      </c>
      <c r="F375" s="745">
        <v>0</v>
      </c>
      <c r="G375" s="746">
        <f t="shared" ref="G375:G382" si="79">C375+D375+E375+F375</f>
        <v>0</v>
      </c>
      <c r="H375" s="746">
        <v>0</v>
      </c>
      <c r="I375" s="747">
        <f t="shared" ref="I375:I382" si="80">G375-H375</f>
        <v>0</v>
      </c>
      <c r="J375" s="737"/>
    </row>
    <row r="376" spans="1:10" x14ac:dyDescent="0.2">
      <c r="A376" s="743" t="s">
        <v>668</v>
      </c>
      <c r="B376" s="744">
        <v>0</v>
      </c>
      <c r="C376" s="745">
        <v>0</v>
      </c>
      <c r="D376" s="745">
        <v>0</v>
      </c>
      <c r="E376" s="745">
        <v>0</v>
      </c>
      <c r="F376" s="745">
        <v>0</v>
      </c>
      <c r="G376" s="746">
        <f t="shared" si="79"/>
        <v>0</v>
      </c>
      <c r="H376" s="746">
        <v>473</v>
      </c>
      <c r="I376" s="747">
        <f t="shared" si="80"/>
        <v>-473</v>
      </c>
      <c r="J376" s="737"/>
    </row>
    <row r="377" spans="1:10" x14ac:dyDescent="0.2">
      <c r="A377" s="743" t="s">
        <v>53</v>
      </c>
      <c r="B377" s="744">
        <v>0</v>
      </c>
      <c r="C377" s="745">
        <v>0</v>
      </c>
      <c r="D377" s="745">
        <v>0</v>
      </c>
      <c r="E377" s="745">
        <v>0</v>
      </c>
      <c r="F377" s="745">
        <v>0</v>
      </c>
      <c r="G377" s="746">
        <f t="shared" si="79"/>
        <v>0</v>
      </c>
      <c r="H377" s="746">
        <v>0</v>
      </c>
      <c r="I377" s="747">
        <f t="shared" si="80"/>
        <v>0</v>
      </c>
      <c r="J377" s="737"/>
    </row>
    <row r="378" spans="1:10" x14ac:dyDescent="0.2">
      <c r="A378" s="743" t="s">
        <v>54</v>
      </c>
      <c r="B378" s="744">
        <v>0</v>
      </c>
      <c r="C378" s="745">
        <v>0</v>
      </c>
      <c r="D378" s="745">
        <v>0</v>
      </c>
      <c r="E378" s="745">
        <v>0</v>
      </c>
      <c r="F378" s="745">
        <v>0</v>
      </c>
      <c r="G378" s="746">
        <f t="shared" si="79"/>
        <v>0</v>
      </c>
      <c r="H378" s="746">
        <v>0</v>
      </c>
      <c r="I378" s="747">
        <f t="shared" si="80"/>
        <v>0</v>
      </c>
      <c r="J378" s="737"/>
    </row>
    <row r="379" spans="1:10" x14ac:dyDescent="0.2">
      <c r="A379" s="743" t="s">
        <v>689</v>
      </c>
      <c r="B379" s="744">
        <v>0</v>
      </c>
      <c r="C379" s="745">
        <v>0</v>
      </c>
      <c r="D379" s="745">
        <v>0</v>
      </c>
      <c r="E379" s="745">
        <v>0</v>
      </c>
      <c r="F379" s="745">
        <v>0</v>
      </c>
      <c r="G379" s="746">
        <f t="shared" si="79"/>
        <v>0</v>
      </c>
      <c r="H379" s="746">
        <v>0</v>
      </c>
      <c r="I379" s="747">
        <f t="shared" si="80"/>
        <v>0</v>
      </c>
      <c r="J379" s="737"/>
    </row>
    <row r="380" spans="1:10" x14ac:dyDescent="0.2">
      <c r="A380" s="743" t="s">
        <v>670</v>
      </c>
      <c r="B380" s="744">
        <v>0</v>
      </c>
      <c r="C380" s="745">
        <v>0</v>
      </c>
      <c r="D380" s="745">
        <v>0</v>
      </c>
      <c r="E380" s="745">
        <v>0</v>
      </c>
      <c r="F380" s="745">
        <v>0</v>
      </c>
      <c r="G380" s="746">
        <f t="shared" si="79"/>
        <v>0</v>
      </c>
      <c r="H380" s="746">
        <v>0</v>
      </c>
      <c r="I380" s="747">
        <f t="shared" si="80"/>
        <v>0</v>
      </c>
      <c r="J380" s="737"/>
    </row>
    <row r="381" spans="1:10" ht="25.5" x14ac:dyDescent="0.2">
      <c r="A381" s="743" t="s">
        <v>7</v>
      </c>
      <c r="B381" s="748">
        <v>0</v>
      </c>
      <c r="C381" s="746">
        <v>0</v>
      </c>
      <c r="D381" s="746">
        <v>0</v>
      </c>
      <c r="E381" s="746">
        <v>0</v>
      </c>
      <c r="F381" s="746">
        <v>0</v>
      </c>
      <c r="G381" s="746">
        <f t="shared" si="79"/>
        <v>0</v>
      </c>
      <c r="H381" s="746">
        <v>28778</v>
      </c>
      <c r="I381" s="747">
        <f t="shared" si="80"/>
        <v>-28778</v>
      </c>
      <c r="J381" s="737"/>
    </row>
    <row r="382" spans="1:10" ht="13.5" thickBot="1" x14ac:dyDescent="0.25">
      <c r="A382" s="749" t="s">
        <v>671</v>
      </c>
      <c r="B382" s="750">
        <v>0</v>
      </c>
      <c r="C382" s="751">
        <v>0</v>
      </c>
      <c r="D382" s="751">
        <v>0</v>
      </c>
      <c r="E382" s="751">
        <v>0</v>
      </c>
      <c r="F382" s="751">
        <v>0</v>
      </c>
      <c r="G382" s="751">
        <f t="shared" si="79"/>
        <v>0</v>
      </c>
      <c r="H382" s="751">
        <v>0</v>
      </c>
      <c r="I382" s="752">
        <f t="shared" si="80"/>
        <v>0</v>
      </c>
      <c r="J382" s="737"/>
    </row>
    <row r="383" spans="1:10" ht="39" thickBot="1" x14ac:dyDescent="0.25">
      <c r="A383" s="768" t="s">
        <v>730</v>
      </c>
      <c r="B383" s="769">
        <f t="shared" ref="B383:I383" si="81">SUM(B375:B382)</f>
        <v>0</v>
      </c>
      <c r="C383" s="769">
        <f t="shared" si="81"/>
        <v>0</v>
      </c>
      <c r="D383" s="769">
        <f t="shared" si="81"/>
        <v>0</v>
      </c>
      <c r="E383" s="769">
        <f t="shared" si="81"/>
        <v>0</v>
      </c>
      <c r="F383" s="769">
        <f t="shared" si="81"/>
        <v>0</v>
      </c>
      <c r="G383" s="769">
        <f t="shared" si="81"/>
        <v>0</v>
      </c>
      <c r="H383" s="769">
        <f t="shared" si="81"/>
        <v>29251</v>
      </c>
      <c r="I383" s="769">
        <f t="shared" si="81"/>
        <v>-29251</v>
      </c>
      <c r="J383" s="737"/>
    </row>
    <row r="384" spans="1:10" x14ac:dyDescent="0.2">
      <c r="A384" s="763"/>
      <c r="B384" s="771"/>
      <c r="C384" s="771"/>
      <c r="D384" s="771"/>
      <c r="E384" s="771"/>
      <c r="F384" s="771"/>
      <c r="G384" s="771"/>
      <c r="H384" s="771"/>
      <c r="I384" s="771"/>
      <c r="J384" s="737"/>
    </row>
    <row r="385" spans="1:10" ht="13.5" thickBot="1" x14ac:dyDescent="0.25">
      <c r="A385" s="763"/>
      <c r="B385" s="771"/>
      <c r="C385" s="771"/>
      <c r="D385" s="771"/>
      <c r="E385" s="771"/>
      <c r="F385" s="771"/>
      <c r="G385" s="771"/>
      <c r="H385" s="771"/>
      <c r="I385" s="771"/>
      <c r="J385" s="737"/>
    </row>
    <row r="386" spans="1:10" ht="13.5" thickBot="1" x14ac:dyDescent="0.25">
      <c r="A386" s="741" t="s">
        <v>76</v>
      </c>
      <c r="B386" s="888" t="s">
        <v>649</v>
      </c>
      <c r="C386" s="888"/>
      <c r="D386" s="741" t="s">
        <v>650</v>
      </c>
      <c r="E386" s="741" t="s">
        <v>651</v>
      </c>
      <c r="F386" s="741" t="s">
        <v>652</v>
      </c>
      <c r="G386" s="741" t="s">
        <v>653</v>
      </c>
      <c r="H386" s="741" t="s">
        <v>673</v>
      </c>
      <c r="I386" s="741"/>
      <c r="J386" s="737"/>
    </row>
    <row r="387" spans="1:10" ht="13.5" thickBot="1" x14ac:dyDescent="0.25">
      <c r="A387" s="778"/>
      <c r="B387" s="888" t="s">
        <v>656</v>
      </c>
      <c r="C387" s="888"/>
      <c r="D387" s="741" t="s">
        <v>657</v>
      </c>
      <c r="E387" s="888" t="s">
        <v>658</v>
      </c>
      <c r="F387" s="888" t="s">
        <v>659</v>
      </c>
      <c r="G387" s="888" t="s">
        <v>660</v>
      </c>
      <c r="H387" s="888" t="s">
        <v>661</v>
      </c>
      <c r="I387" s="888" t="s">
        <v>662</v>
      </c>
      <c r="J387" s="737"/>
    </row>
    <row r="388" spans="1:10" ht="13.5" thickBot="1" x14ac:dyDescent="0.25">
      <c r="A388" s="891" t="s">
        <v>731</v>
      </c>
      <c r="B388" s="741" t="s">
        <v>664</v>
      </c>
      <c r="C388" s="741" t="s">
        <v>665</v>
      </c>
      <c r="D388" s="741" t="s">
        <v>665</v>
      </c>
      <c r="E388" s="888"/>
      <c r="F388" s="888"/>
      <c r="G388" s="888"/>
      <c r="H388" s="888"/>
      <c r="I388" s="888"/>
      <c r="J388" s="737"/>
    </row>
    <row r="389" spans="1:10" ht="13.5" thickBot="1" x14ac:dyDescent="0.25">
      <c r="A389" s="892"/>
      <c r="B389" s="741">
        <v>2</v>
      </c>
      <c r="C389" s="741">
        <v>3</v>
      </c>
      <c r="D389" s="741">
        <v>4</v>
      </c>
      <c r="E389" s="741">
        <v>5</v>
      </c>
      <c r="F389" s="741">
        <v>6</v>
      </c>
      <c r="G389" s="741">
        <v>7</v>
      </c>
      <c r="H389" s="741">
        <v>8</v>
      </c>
      <c r="I389" s="741">
        <v>9</v>
      </c>
      <c r="J389" s="737"/>
    </row>
    <row r="390" spans="1:10" x14ac:dyDescent="0.2">
      <c r="A390" s="743" t="s">
        <v>33</v>
      </c>
      <c r="B390" s="744">
        <v>0</v>
      </c>
      <c r="C390" s="745">
        <v>0</v>
      </c>
      <c r="D390" s="745">
        <v>0</v>
      </c>
      <c r="E390" s="745">
        <v>0</v>
      </c>
      <c r="F390" s="745">
        <v>0</v>
      </c>
      <c r="G390" s="746">
        <f t="shared" ref="G390:G397" si="82">C390+D390+E390+F390</f>
        <v>0</v>
      </c>
      <c r="H390" s="746">
        <v>23</v>
      </c>
      <c r="I390" s="747">
        <f t="shared" ref="I390:I397" si="83">G390-H390</f>
        <v>-23</v>
      </c>
      <c r="J390" s="737"/>
    </row>
    <row r="391" spans="1:10" x14ac:dyDescent="0.2">
      <c r="A391" s="743" t="s">
        <v>668</v>
      </c>
      <c r="B391" s="744">
        <v>0</v>
      </c>
      <c r="C391" s="745">
        <v>0</v>
      </c>
      <c r="D391" s="745">
        <v>0</v>
      </c>
      <c r="E391" s="745">
        <v>0</v>
      </c>
      <c r="F391" s="745">
        <v>0</v>
      </c>
      <c r="G391" s="746">
        <f t="shared" si="82"/>
        <v>0</v>
      </c>
      <c r="H391" s="746">
        <v>0</v>
      </c>
      <c r="I391" s="747">
        <f t="shared" si="83"/>
        <v>0</v>
      </c>
      <c r="J391" s="737"/>
    </row>
    <row r="392" spans="1:10" x14ac:dyDescent="0.2">
      <c r="A392" s="743" t="s">
        <v>53</v>
      </c>
      <c r="B392" s="744">
        <v>0</v>
      </c>
      <c r="C392" s="745">
        <v>0</v>
      </c>
      <c r="D392" s="745">
        <v>0</v>
      </c>
      <c r="E392" s="745">
        <v>0</v>
      </c>
      <c r="F392" s="745">
        <v>0</v>
      </c>
      <c r="G392" s="746">
        <f t="shared" si="82"/>
        <v>0</v>
      </c>
      <c r="H392" s="746">
        <v>0</v>
      </c>
      <c r="I392" s="747">
        <f t="shared" si="83"/>
        <v>0</v>
      </c>
      <c r="J392" s="737"/>
    </row>
    <row r="393" spans="1:10" x14ac:dyDescent="0.2">
      <c r="A393" s="743" t="s">
        <v>54</v>
      </c>
      <c r="B393" s="744">
        <v>0</v>
      </c>
      <c r="C393" s="745">
        <v>0</v>
      </c>
      <c r="D393" s="745">
        <v>0</v>
      </c>
      <c r="E393" s="745">
        <v>0</v>
      </c>
      <c r="F393" s="745">
        <v>0</v>
      </c>
      <c r="G393" s="746">
        <f t="shared" si="82"/>
        <v>0</v>
      </c>
      <c r="H393" s="746">
        <v>0</v>
      </c>
      <c r="I393" s="747">
        <f t="shared" si="83"/>
        <v>0</v>
      </c>
      <c r="J393" s="737"/>
    </row>
    <row r="394" spans="1:10" ht="21" customHeight="1" x14ac:dyDescent="0.2">
      <c r="A394" s="743" t="s">
        <v>689</v>
      </c>
      <c r="B394" s="744">
        <v>0</v>
      </c>
      <c r="C394" s="745">
        <v>0</v>
      </c>
      <c r="D394" s="745">
        <v>0</v>
      </c>
      <c r="E394" s="745">
        <v>0</v>
      </c>
      <c r="F394" s="745">
        <v>0</v>
      </c>
      <c r="G394" s="746">
        <f t="shared" si="82"/>
        <v>0</v>
      </c>
      <c r="H394" s="746">
        <v>0</v>
      </c>
      <c r="I394" s="747">
        <f t="shared" si="83"/>
        <v>0</v>
      </c>
      <c r="J394" s="737"/>
    </row>
    <row r="395" spans="1:10" x14ac:dyDescent="0.2">
      <c r="A395" s="743" t="s">
        <v>670</v>
      </c>
      <c r="B395" s="744">
        <v>0</v>
      </c>
      <c r="C395" s="745">
        <v>0</v>
      </c>
      <c r="D395" s="745">
        <v>0</v>
      </c>
      <c r="E395" s="745">
        <v>0</v>
      </c>
      <c r="F395" s="745">
        <v>0</v>
      </c>
      <c r="G395" s="746">
        <f t="shared" si="82"/>
        <v>0</v>
      </c>
      <c r="H395" s="746">
        <v>0</v>
      </c>
      <c r="I395" s="747">
        <f t="shared" si="83"/>
        <v>0</v>
      </c>
      <c r="J395" s="737"/>
    </row>
    <row r="396" spans="1:10" ht="27.75" customHeight="1" x14ac:dyDescent="0.2">
      <c r="A396" s="743" t="s">
        <v>7</v>
      </c>
      <c r="B396" s="748">
        <v>0</v>
      </c>
      <c r="C396" s="746">
        <v>0</v>
      </c>
      <c r="D396" s="746">
        <v>0</v>
      </c>
      <c r="E396" s="746">
        <v>0</v>
      </c>
      <c r="F396" s="746">
        <v>0</v>
      </c>
      <c r="G396" s="746">
        <f t="shared" si="82"/>
        <v>0</v>
      </c>
      <c r="H396" s="746">
        <v>28849</v>
      </c>
      <c r="I396" s="747">
        <f t="shared" si="83"/>
        <v>-28849</v>
      </c>
      <c r="J396" s="737"/>
    </row>
    <row r="397" spans="1:10" ht="27.75" customHeight="1" thickBot="1" x14ac:dyDescent="0.25">
      <c r="A397" s="749" t="s">
        <v>671</v>
      </c>
      <c r="B397" s="750">
        <v>0</v>
      </c>
      <c r="C397" s="751">
        <v>0</v>
      </c>
      <c r="D397" s="751">
        <v>0</v>
      </c>
      <c r="E397" s="751">
        <v>0</v>
      </c>
      <c r="F397" s="751">
        <v>0</v>
      </c>
      <c r="G397" s="751">
        <f t="shared" si="82"/>
        <v>0</v>
      </c>
      <c r="H397" s="751"/>
      <c r="I397" s="752">
        <f t="shared" si="83"/>
        <v>0</v>
      </c>
      <c r="J397" s="737"/>
    </row>
    <row r="398" spans="1:10" ht="26.25" thickBot="1" x14ac:dyDescent="0.25">
      <c r="A398" s="768" t="s">
        <v>731</v>
      </c>
      <c r="B398" s="769">
        <f t="shared" ref="B398:I398" si="84">SUM(B390:B397)</f>
        <v>0</v>
      </c>
      <c r="C398" s="769">
        <f t="shared" si="84"/>
        <v>0</v>
      </c>
      <c r="D398" s="769">
        <f t="shared" si="84"/>
        <v>0</v>
      </c>
      <c r="E398" s="769">
        <f t="shared" si="84"/>
        <v>0</v>
      </c>
      <c r="F398" s="769">
        <f t="shared" si="84"/>
        <v>0</v>
      </c>
      <c r="G398" s="769">
        <f t="shared" si="84"/>
        <v>0</v>
      </c>
      <c r="H398" s="769">
        <f t="shared" si="84"/>
        <v>28872</v>
      </c>
      <c r="I398" s="769">
        <f t="shared" si="84"/>
        <v>-28872</v>
      </c>
      <c r="J398" s="737"/>
    </row>
    <row r="399" spans="1:10" ht="26.25" thickBot="1" x14ac:dyDescent="0.25">
      <c r="A399" s="760" t="s">
        <v>732</v>
      </c>
      <c r="B399" s="754">
        <f>B363+B383+B398</f>
        <v>0</v>
      </c>
      <c r="C399" s="754">
        <f t="shared" ref="C399:I399" si="85">C363+C383+C398</f>
        <v>0</v>
      </c>
      <c r="D399" s="754">
        <f t="shared" si="85"/>
        <v>0</v>
      </c>
      <c r="E399" s="754">
        <f t="shared" si="85"/>
        <v>0</v>
      </c>
      <c r="F399" s="754">
        <f>F363+F383+F398</f>
        <v>0</v>
      </c>
      <c r="G399" s="754">
        <f t="shared" si="85"/>
        <v>0</v>
      </c>
      <c r="H399" s="754">
        <f t="shared" si="85"/>
        <v>122792</v>
      </c>
      <c r="I399" s="754">
        <f t="shared" si="85"/>
        <v>-122792</v>
      </c>
      <c r="J399" s="737"/>
    </row>
    <row r="400" spans="1:10" x14ac:dyDescent="0.2">
      <c r="A400" s="763"/>
      <c r="B400" s="771"/>
      <c r="C400" s="771"/>
      <c r="D400" s="771"/>
      <c r="E400" s="771"/>
      <c r="F400" s="771"/>
      <c r="G400" s="771"/>
      <c r="H400" s="771"/>
      <c r="I400" s="771"/>
      <c r="J400" s="737"/>
    </row>
    <row r="401" spans="1:10" x14ac:dyDescent="0.2">
      <c r="A401" s="763"/>
      <c r="B401" s="771"/>
      <c r="C401" s="771"/>
      <c r="D401" s="771"/>
      <c r="E401" s="771"/>
      <c r="F401" s="771"/>
      <c r="G401" s="771"/>
      <c r="H401" s="771"/>
      <c r="I401" s="771"/>
      <c r="J401" s="737"/>
    </row>
    <row r="402" spans="1:10" ht="13.5" customHeight="1" thickBot="1" x14ac:dyDescent="0.25">
      <c r="A402" s="763"/>
      <c r="B402" s="766"/>
      <c r="C402" s="766"/>
      <c r="D402" s="766"/>
      <c r="E402" s="766"/>
      <c r="F402" s="766"/>
      <c r="G402" s="766"/>
      <c r="H402" s="766"/>
      <c r="I402" s="766"/>
      <c r="J402" s="737"/>
    </row>
    <row r="403" spans="1:10" ht="13.5" thickBot="1" x14ac:dyDescent="0.25">
      <c r="A403" s="741" t="s">
        <v>76</v>
      </c>
      <c r="B403" s="894" t="s">
        <v>649</v>
      </c>
      <c r="C403" s="895"/>
      <c r="D403" s="741" t="s">
        <v>650</v>
      </c>
      <c r="E403" s="741" t="s">
        <v>651</v>
      </c>
      <c r="F403" s="741" t="s">
        <v>652</v>
      </c>
      <c r="G403" s="741" t="s">
        <v>653</v>
      </c>
      <c r="H403" s="741" t="s">
        <v>673</v>
      </c>
      <c r="I403" s="741"/>
      <c r="J403" s="737"/>
    </row>
    <row r="404" spans="1:10" ht="30.75" customHeight="1" thickBot="1" x14ac:dyDescent="0.25">
      <c r="A404" s="777" t="s">
        <v>733</v>
      </c>
      <c r="B404" s="894" t="s">
        <v>656</v>
      </c>
      <c r="C404" s="895"/>
      <c r="D404" s="741" t="s">
        <v>657</v>
      </c>
      <c r="E404" s="889" t="s">
        <v>658</v>
      </c>
      <c r="F404" s="889" t="s">
        <v>659</v>
      </c>
      <c r="G404" s="889" t="s">
        <v>660</v>
      </c>
      <c r="H404" s="889" t="s">
        <v>661</v>
      </c>
      <c r="I404" s="889" t="s">
        <v>662</v>
      </c>
      <c r="J404" s="737"/>
    </row>
    <row r="405" spans="1:10" ht="13.5" customHeight="1" thickBot="1" x14ac:dyDescent="0.25">
      <c r="A405" s="891"/>
      <c r="B405" s="741" t="s">
        <v>664</v>
      </c>
      <c r="C405" s="741" t="s">
        <v>665</v>
      </c>
      <c r="D405" s="741" t="s">
        <v>665</v>
      </c>
      <c r="E405" s="890"/>
      <c r="F405" s="890"/>
      <c r="G405" s="890"/>
      <c r="H405" s="890"/>
      <c r="I405" s="890"/>
      <c r="J405" s="737"/>
    </row>
    <row r="406" spans="1:10" ht="13.5" thickBot="1" x14ac:dyDescent="0.25">
      <c r="A406" s="892"/>
      <c r="B406" s="741">
        <v>2</v>
      </c>
      <c r="C406" s="741">
        <v>3</v>
      </c>
      <c r="D406" s="741">
        <v>4</v>
      </c>
      <c r="E406" s="741">
        <v>5</v>
      </c>
      <c r="F406" s="741">
        <v>6</v>
      </c>
      <c r="G406" s="741">
        <v>7</v>
      </c>
      <c r="H406" s="741">
        <v>8</v>
      </c>
      <c r="I406" s="741">
        <v>9</v>
      </c>
      <c r="J406" s="737"/>
    </row>
    <row r="407" spans="1:10" x14ac:dyDescent="0.2">
      <c r="A407" s="743" t="s">
        <v>33</v>
      </c>
      <c r="B407" s="744">
        <v>0</v>
      </c>
      <c r="C407" s="745">
        <v>0</v>
      </c>
      <c r="D407" s="745">
        <v>0</v>
      </c>
      <c r="E407" s="745">
        <v>0</v>
      </c>
      <c r="F407" s="745">
        <v>0</v>
      </c>
      <c r="G407" s="746">
        <f t="shared" ref="G407:G414" si="86">C407+D407+E407+F407</f>
        <v>0</v>
      </c>
      <c r="H407" s="746">
        <v>0</v>
      </c>
      <c r="I407" s="747">
        <f t="shared" ref="I407:I414" si="87">G407-H407</f>
        <v>0</v>
      </c>
      <c r="J407" s="737"/>
    </row>
    <row r="408" spans="1:10" x14ac:dyDescent="0.2">
      <c r="A408" s="743" t="s">
        <v>668</v>
      </c>
      <c r="B408" s="744">
        <v>0</v>
      </c>
      <c r="C408" s="745">
        <v>0</v>
      </c>
      <c r="D408" s="745">
        <v>0</v>
      </c>
      <c r="E408" s="745">
        <v>0</v>
      </c>
      <c r="F408" s="745">
        <v>0</v>
      </c>
      <c r="G408" s="746">
        <f t="shared" si="86"/>
        <v>0</v>
      </c>
      <c r="H408" s="746">
        <v>0</v>
      </c>
      <c r="I408" s="747">
        <f t="shared" si="87"/>
        <v>0</v>
      </c>
      <c r="J408" s="737"/>
    </row>
    <row r="409" spans="1:10" x14ac:dyDescent="0.2">
      <c r="A409" s="743" t="s">
        <v>53</v>
      </c>
      <c r="B409" s="744">
        <v>0</v>
      </c>
      <c r="C409" s="745">
        <v>0</v>
      </c>
      <c r="D409" s="745">
        <v>0</v>
      </c>
      <c r="E409" s="745">
        <v>0</v>
      </c>
      <c r="F409" s="745">
        <v>0</v>
      </c>
      <c r="G409" s="746">
        <f t="shared" si="86"/>
        <v>0</v>
      </c>
      <c r="H409" s="746">
        <v>0</v>
      </c>
      <c r="I409" s="747">
        <f t="shared" si="87"/>
        <v>0</v>
      </c>
      <c r="J409" s="737"/>
    </row>
    <row r="410" spans="1:10" x14ac:dyDescent="0.2">
      <c r="A410" s="743" t="s">
        <v>54</v>
      </c>
      <c r="B410" s="744">
        <v>0</v>
      </c>
      <c r="C410" s="745">
        <v>0</v>
      </c>
      <c r="D410" s="745">
        <v>0</v>
      </c>
      <c r="E410" s="745">
        <v>0</v>
      </c>
      <c r="F410" s="745">
        <v>0</v>
      </c>
      <c r="G410" s="746">
        <f t="shared" si="86"/>
        <v>0</v>
      </c>
      <c r="H410" s="746">
        <v>0</v>
      </c>
      <c r="I410" s="747">
        <f t="shared" si="87"/>
        <v>0</v>
      </c>
      <c r="J410" s="737"/>
    </row>
    <row r="411" spans="1:10" x14ac:dyDescent="0.2">
      <c r="A411" s="743" t="s">
        <v>669</v>
      </c>
      <c r="B411" s="744">
        <v>0</v>
      </c>
      <c r="C411" s="745">
        <v>0</v>
      </c>
      <c r="D411" s="745">
        <v>0</v>
      </c>
      <c r="E411" s="745">
        <v>0</v>
      </c>
      <c r="F411" s="745">
        <v>0</v>
      </c>
      <c r="G411" s="746">
        <f t="shared" si="86"/>
        <v>0</v>
      </c>
      <c r="H411" s="746">
        <v>0</v>
      </c>
      <c r="I411" s="747">
        <f t="shared" si="87"/>
        <v>0</v>
      </c>
      <c r="J411" s="737"/>
    </row>
    <row r="412" spans="1:10" x14ac:dyDescent="0.2">
      <c r="A412" s="743" t="s">
        <v>670</v>
      </c>
      <c r="B412" s="744">
        <v>0</v>
      </c>
      <c r="C412" s="745">
        <v>0</v>
      </c>
      <c r="D412" s="745">
        <v>0</v>
      </c>
      <c r="E412" s="745">
        <v>0</v>
      </c>
      <c r="F412" s="745">
        <v>0</v>
      </c>
      <c r="G412" s="746">
        <f t="shared" si="86"/>
        <v>0</v>
      </c>
      <c r="H412" s="746">
        <v>0</v>
      </c>
      <c r="I412" s="747">
        <f t="shared" si="87"/>
        <v>0</v>
      </c>
      <c r="J412" s="737"/>
    </row>
    <row r="413" spans="1:10" ht="25.5" x14ac:dyDescent="0.2">
      <c r="A413" s="743" t="s">
        <v>7</v>
      </c>
      <c r="B413" s="748">
        <v>0</v>
      </c>
      <c r="C413" s="746">
        <v>0</v>
      </c>
      <c r="D413" s="746">
        <v>0</v>
      </c>
      <c r="E413" s="746">
        <v>0</v>
      </c>
      <c r="F413" s="746">
        <v>0</v>
      </c>
      <c r="G413" s="746">
        <f t="shared" si="86"/>
        <v>0</v>
      </c>
      <c r="H413" s="746">
        <v>0</v>
      </c>
      <c r="I413" s="747">
        <f t="shared" si="87"/>
        <v>0</v>
      </c>
      <c r="J413" s="737"/>
    </row>
    <row r="414" spans="1:10" ht="13.5" thickBot="1" x14ac:dyDescent="0.25">
      <c r="A414" s="749" t="s">
        <v>671</v>
      </c>
      <c r="B414" s="750">
        <v>0</v>
      </c>
      <c r="C414" s="751">
        <v>0</v>
      </c>
      <c r="D414" s="751">
        <v>0</v>
      </c>
      <c r="E414" s="751">
        <v>0</v>
      </c>
      <c r="F414" s="751">
        <v>0</v>
      </c>
      <c r="G414" s="751">
        <f t="shared" si="86"/>
        <v>0</v>
      </c>
      <c r="H414" s="751">
        <v>0</v>
      </c>
      <c r="I414" s="752">
        <f t="shared" si="87"/>
        <v>0</v>
      </c>
      <c r="J414" s="737"/>
    </row>
    <row r="415" spans="1:10" ht="39" thickBot="1" x14ac:dyDescent="0.25">
      <c r="A415" s="768" t="s">
        <v>734</v>
      </c>
      <c r="B415" s="769">
        <f t="shared" ref="B415:I415" si="88">SUM(B407:B414)</f>
        <v>0</v>
      </c>
      <c r="C415" s="769">
        <f t="shared" si="88"/>
        <v>0</v>
      </c>
      <c r="D415" s="769">
        <f t="shared" si="88"/>
        <v>0</v>
      </c>
      <c r="E415" s="769">
        <f t="shared" si="88"/>
        <v>0</v>
      </c>
      <c r="F415" s="769">
        <f t="shared" si="88"/>
        <v>0</v>
      </c>
      <c r="G415" s="769">
        <f t="shared" si="88"/>
        <v>0</v>
      </c>
      <c r="H415" s="769">
        <f t="shared" si="88"/>
        <v>0</v>
      </c>
      <c r="I415" s="769">
        <f t="shared" si="88"/>
        <v>0</v>
      </c>
      <c r="J415" s="737"/>
    </row>
    <row r="416" spans="1:10" x14ac:dyDescent="0.2">
      <c r="A416" s="756"/>
      <c r="B416" s="765"/>
      <c r="C416" s="765"/>
      <c r="D416" s="765"/>
      <c r="E416" s="765"/>
      <c r="F416" s="765"/>
      <c r="G416" s="765"/>
      <c r="H416" s="765"/>
      <c r="I416" s="765"/>
      <c r="J416" s="737"/>
    </row>
    <row r="417" spans="1:10" ht="13.5" thickBot="1" x14ac:dyDescent="0.25">
      <c r="A417" s="763"/>
      <c r="B417" s="766"/>
      <c r="C417" s="766"/>
      <c r="D417" s="766"/>
      <c r="E417" s="766"/>
      <c r="F417" s="766"/>
      <c r="G417" s="766"/>
      <c r="H417" s="766"/>
      <c r="I417" s="766"/>
      <c r="J417" s="737"/>
    </row>
    <row r="418" spans="1:10" ht="13.5" thickBot="1" x14ac:dyDescent="0.25">
      <c r="A418" s="741" t="s">
        <v>76</v>
      </c>
      <c r="B418" s="888" t="s">
        <v>649</v>
      </c>
      <c r="C418" s="888"/>
      <c r="D418" s="741" t="s">
        <v>650</v>
      </c>
      <c r="E418" s="741" t="s">
        <v>651</v>
      </c>
      <c r="F418" s="741" t="s">
        <v>652</v>
      </c>
      <c r="G418" s="741" t="s">
        <v>653</v>
      </c>
      <c r="H418" s="741" t="s">
        <v>673</v>
      </c>
      <c r="I418" s="741"/>
      <c r="J418" s="737"/>
    </row>
    <row r="419" spans="1:10" ht="26.25" thickBot="1" x14ac:dyDescent="0.25">
      <c r="A419" s="742" t="s">
        <v>735</v>
      </c>
      <c r="B419" s="888" t="s">
        <v>656</v>
      </c>
      <c r="C419" s="888"/>
      <c r="D419" s="741" t="s">
        <v>657</v>
      </c>
      <c r="E419" s="888" t="s">
        <v>658</v>
      </c>
      <c r="F419" s="888" t="s">
        <v>659</v>
      </c>
      <c r="G419" s="888" t="s">
        <v>660</v>
      </c>
      <c r="H419" s="888" t="s">
        <v>661</v>
      </c>
      <c r="I419" s="888" t="s">
        <v>662</v>
      </c>
      <c r="J419" s="737"/>
    </row>
    <row r="420" spans="1:10" ht="13.5" thickBot="1" x14ac:dyDescent="0.25">
      <c r="A420" s="893" t="s">
        <v>736</v>
      </c>
      <c r="B420" s="741" t="s">
        <v>664</v>
      </c>
      <c r="C420" s="741" t="s">
        <v>665</v>
      </c>
      <c r="D420" s="741" t="s">
        <v>665</v>
      </c>
      <c r="E420" s="888"/>
      <c r="F420" s="888"/>
      <c r="G420" s="888"/>
      <c r="H420" s="888"/>
      <c r="I420" s="888"/>
      <c r="J420" s="737"/>
    </row>
    <row r="421" spans="1:10" ht="13.5" thickBot="1" x14ac:dyDescent="0.25">
      <c r="A421" s="893"/>
      <c r="B421" s="741">
        <v>2</v>
      </c>
      <c r="C421" s="741">
        <v>3</v>
      </c>
      <c r="D421" s="741">
        <v>4</v>
      </c>
      <c r="E421" s="741">
        <v>5</v>
      </c>
      <c r="F421" s="741">
        <v>6</v>
      </c>
      <c r="G421" s="741">
        <v>7</v>
      </c>
      <c r="H421" s="741">
        <v>8</v>
      </c>
      <c r="I421" s="741">
        <v>9</v>
      </c>
      <c r="J421" s="737"/>
    </row>
    <row r="422" spans="1:10" x14ac:dyDescent="0.2">
      <c r="A422" s="743" t="s">
        <v>33</v>
      </c>
      <c r="B422" s="744">
        <v>0</v>
      </c>
      <c r="C422" s="745">
        <v>0</v>
      </c>
      <c r="D422" s="745">
        <v>0</v>
      </c>
      <c r="E422" s="745">
        <v>0</v>
      </c>
      <c r="F422" s="745">
        <v>0</v>
      </c>
      <c r="G422" s="746">
        <f t="shared" ref="G422:G429" si="89">C422+D422+E422+F422</f>
        <v>0</v>
      </c>
      <c r="H422" s="746">
        <v>5131</v>
      </c>
      <c r="I422" s="747">
        <f t="shared" ref="I422:I429" si="90">G422-H422</f>
        <v>-5131</v>
      </c>
      <c r="J422" s="737"/>
    </row>
    <row r="423" spans="1:10" x14ac:dyDescent="0.2">
      <c r="A423" s="743" t="s">
        <v>668</v>
      </c>
      <c r="B423" s="744">
        <v>0</v>
      </c>
      <c r="C423" s="745">
        <v>0</v>
      </c>
      <c r="D423" s="745">
        <v>0</v>
      </c>
      <c r="E423" s="745">
        <v>0</v>
      </c>
      <c r="F423" s="745">
        <v>0</v>
      </c>
      <c r="G423" s="746">
        <f t="shared" si="89"/>
        <v>0</v>
      </c>
      <c r="H423" s="746">
        <v>3012</v>
      </c>
      <c r="I423" s="747">
        <f t="shared" si="90"/>
        <v>-3012</v>
      </c>
      <c r="J423" s="737"/>
    </row>
    <row r="424" spans="1:10" x14ac:dyDescent="0.2">
      <c r="A424" s="743" t="s">
        <v>53</v>
      </c>
      <c r="B424" s="744">
        <v>0</v>
      </c>
      <c r="C424" s="745">
        <v>0</v>
      </c>
      <c r="D424" s="745">
        <v>0</v>
      </c>
      <c r="E424" s="745">
        <v>0</v>
      </c>
      <c r="F424" s="745">
        <v>0</v>
      </c>
      <c r="G424" s="746">
        <f t="shared" si="89"/>
        <v>0</v>
      </c>
      <c r="H424" s="746">
        <v>2479</v>
      </c>
      <c r="I424" s="747">
        <f t="shared" si="90"/>
        <v>-2479</v>
      </c>
      <c r="J424" s="737"/>
    </row>
    <row r="425" spans="1:10" x14ac:dyDescent="0.2">
      <c r="A425" s="743" t="s">
        <v>54</v>
      </c>
      <c r="B425" s="744">
        <v>0</v>
      </c>
      <c r="C425" s="745">
        <v>0</v>
      </c>
      <c r="D425" s="745">
        <v>0</v>
      </c>
      <c r="E425" s="745">
        <v>0</v>
      </c>
      <c r="F425" s="745">
        <v>0</v>
      </c>
      <c r="G425" s="746">
        <f t="shared" si="89"/>
        <v>0</v>
      </c>
      <c r="H425" s="746">
        <v>2833</v>
      </c>
      <c r="I425" s="747">
        <f t="shared" si="90"/>
        <v>-2833</v>
      </c>
      <c r="J425" s="737"/>
    </row>
    <row r="426" spans="1:10" x14ac:dyDescent="0.2">
      <c r="A426" s="743" t="s">
        <v>669</v>
      </c>
      <c r="B426" s="744">
        <v>0</v>
      </c>
      <c r="C426" s="745">
        <v>0</v>
      </c>
      <c r="D426" s="745">
        <v>0</v>
      </c>
      <c r="E426" s="745">
        <v>0</v>
      </c>
      <c r="F426" s="745">
        <v>0</v>
      </c>
      <c r="G426" s="746">
        <f t="shared" si="89"/>
        <v>0</v>
      </c>
      <c r="H426" s="746">
        <v>5514</v>
      </c>
      <c r="I426" s="747">
        <f t="shared" si="90"/>
        <v>-5514</v>
      </c>
      <c r="J426" s="737"/>
    </row>
    <row r="427" spans="1:10" x14ac:dyDescent="0.2">
      <c r="A427" s="743" t="s">
        <v>670</v>
      </c>
      <c r="B427" s="744">
        <v>0</v>
      </c>
      <c r="C427" s="745">
        <v>0</v>
      </c>
      <c r="D427" s="745">
        <v>0</v>
      </c>
      <c r="E427" s="745">
        <v>0</v>
      </c>
      <c r="F427" s="745">
        <v>0</v>
      </c>
      <c r="G427" s="746" t="s">
        <v>737</v>
      </c>
      <c r="H427" s="746">
        <v>25147</v>
      </c>
      <c r="I427" s="747">
        <v>-26217</v>
      </c>
      <c r="J427" s="737"/>
    </row>
    <row r="428" spans="1:10" ht="25.5" x14ac:dyDescent="0.2">
      <c r="A428" s="743" t="s">
        <v>7</v>
      </c>
      <c r="B428" s="748">
        <v>0</v>
      </c>
      <c r="C428" s="746">
        <v>0</v>
      </c>
      <c r="D428" s="746">
        <v>0</v>
      </c>
      <c r="E428" s="746">
        <v>0</v>
      </c>
      <c r="F428" s="746">
        <v>0</v>
      </c>
      <c r="G428" s="746">
        <f t="shared" si="89"/>
        <v>0</v>
      </c>
      <c r="H428" s="746">
        <v>1284978</v>
      </c>
      <c r="I428" s="747">
        <f t="shared" si="90"/>
        <v>-1284978</v>
      </c>
      <c r="J428" s="737"/>
    </row>
    <row r="429" spans="1:10" ht="13.5" thickBot="1" x14ac:dyDescent="0.25">
      <c r="A429" s="749" t="s">
        <v>671</v>
      </c>
      <c r="B429" s="750">
        <v>0</v>
      </c>
      <c r="C429" s="751">
        <v>0</v>
      </c>
      <c r="D429" s="751">
        <v>0</v>
      </c>
      <c r="E429" s="751">
        <v>0</v>
      </c>
      <c r="F429" s="751">
        <v>0</v>
      </c>
      <c r="G429" s="751">
        <f t="shared" si="89"/>
        <v>0</v>
      </c>
      <c r="H429" s="751">
        <v>0</v>
      </c>
      <c r="I429" s="752">
        <f t="shared" si="90"/>
        <v>0</v>
      </c>
      <c r="J429" s="737"/>
    </row>
    <row r="430" spans="1:10" ht="26.25" thickBot="1" x14ac:dyDescent="0.25">
      <c r="A430" s="768" t="s">
        <v>738</v>
      </c>
      <c r="B430" s="769">
        <f t="shared" ref="B430:I430" si="91">SUM(B422:B429)</f>
        <v>0</v>
      </c>
      <c r="C430" s="769">
        <f t="shared" si="91"/>
        <v>0</v>
      </c>
      <c r="D430" s="769">
        <f t="shared" si="91"/>
        <v>0</v>
      </c>
      <c r="E430" s="769">
        <f t="shared" si="91"/>
        <v>0</v>
      </c>
      <c r="F430" s="769">
        <f t="shared" si="91"/>
        <v>0</v>
      </c>
      <c r="G430" s="769">
        <f t="shared" si="91"/>
        <v>0</v>
      </c>
      <c r="H430" s="769">
        <f t="shared" si="91"/>
        <v>1329094</v>
      </c>
      <c r="I430" s="769">
        <f t="shared" si="91"/>
        <v>-1330164</v>
      </c>
      <c r="J430" s="737"/>
    </row>
    <row r="431" spans="1:10" x14ac:dyDescent="0.2">
      <c r="A431" s="763"/>
      <c r="B431" s="766"/>
      <c r="C431" s="766"/>
      <c r="D431" s="766"/>
      <c r="E431" s="766"/>
      <c r="F431" s="766"/>
      <c r="G431" s="766"/>
      <c r="H431" s="766"/>
      <c r="I431" s="766"/>
      <c r="J431" s="737"/>
    </row>
    <row r="432" spans="1:10" x14ac:dyDescent="0.2">
      <c r="A432" s="763"/>
      <c r="B432" s="766"/>
      <c r="C432" s="766"/>
      <c r="D432" s="766"/>
      <c r="E432" s="766"/>
      <c r="F432" s="766"/>
      <c r="G432" s="766"/>
      <c r="H432" s="766"/>
      <c r="I432" s="766"/>
      <c r="J432" s="737"/>
    </row>
    <row r="433" spans="1:10" ht="17.25" customHeight="1" thickBot="1" x14ac:dyDescent="0.25">
      <c r="A433" s="758"/>
      <c r="B433" s="772"/>
      <c r="C433" s="772"/>
      <c r="D433" s="772"/>
      <c r="E433" s="772"/>
      <c r="F433" s="772"/>
      <c r="G433" s="772"/>
      <c r="H433" s="772"/>
      <c r="I433" s="772"/>
      <c r="J433" s="737"/>
    </row>
    <row r="434" spans="1:10" ht="31.5" customHeight="1" thickBot="1" x14ac:dyDescent="0.25">
      <c r="A434" s="753" t="s">
        <v>739</v>
      </c>
      <c r="B434" s="754">
        <f>B251+B267+B317+B332+B347+B399+B415+B430</f>
        <v>1765106</v>
      </c>
      <c r="C434" s="754">
        <f t="shared" ref="C434:I434" si="92">C251+C267+C317+C332+C347+C399+C415+C430</f>
        <v>1533746</v>
      </c>
      <c r="D434" s="754">
        <f t="shared" si="92"/>
        <v>32193</v>
      </c>
      <c r="E434" s="754">
        <f t="shared" si="92"/>
        <v>0</v>
      </c>
      <c r="F434" s="754">
        <f t="shared" si="92"/>
        <v>2321824</v>
      </c>
      <c r="G434" s="754">
        <f>G251+G267+G317+G332+G347+G399+G415+G430</f>
        <v>3887763</v>
      </c>
      <c r="H434" s="754">
        <f t="shared" si="92"/>
        <v>1451886</v>
      </c>
      <c r="I434" s="754">
        <f t="shared" si="92"/>
        <v>2434807</v>
      </c>
      <c r="J434" s="737"/>
    </row>
    <row r="435" spans="1:10" x14ac:dyDescent="0.2">
      <c r="A435" s="763"/>
      <c r="B435" s="766"/>
      <c r="C435" s="766"/>
      <c r="D435" s="766"/>
      <c r="E435" s="766"/>
      <c r="F435" s="766"/>
      <c r="G435" s="766"/>
      <c r="H435" s="766"/>
      <c r="I435" s="766"/>
      <c r="J435" s="737"/>
    </row>
    <row r="436" spans="1:10" ht="12" customHeight="1" x14ac:dyDescent="0.2">
      <c r="A436" s="763"/>
      <c r="B436" s="766"/>
      <c r="C436" s="766"/>
      <c r="D436" s="766"/>
      <c r="E436" s="766"/>
      <c r="F436" s="766"/>
      <c r="G436" s="766"/>
      <c r="H436" s="766"/>
      <c r="I436" s="766"/>
      <c r="J436" s="737"/>
    </row>
    <row r="437" spans="1:10" x14ac:dyDescent="0.2">
      <c r="A437" s="763"/>
      <c r="B437" s="766"/>
      <c r="C437" s="766"/>
      <c r="D437" s="766"/>
      <c r="E437" s="766"/>
      <c r="F437" s="766"/>
      <c r="G437" s="766"/>
      <c r="H437" s="766"/>
      <c r="I437" s="766"/>
      <c r="J437" s="737"/>
    </row>
    <row r="438" spans="1:10" ht="13.5" thickBot="1" x14ac:dyDescent="0.25">
      <c r="A438" s="766"/>
      <c r="B438" s="766"/>
      <c r="C438" s="766"/>
      <c r="D438" s="766"/>
      <c r="E438" s="766"/>
      <c r="F438" s="766"/>
      <c r="G438" s="766"/>
      <c r="H438" s="766"/>
      <c r="I438" s="766"/>
      <c r="J438" s="737"/>
    </row>
    <row r="439" spans="1:10" ht="13.5" thickBot="1" x14ac:dyDescent="0.25">
      <c r="A439" s="889" t="s">
        <v>76</v>
      </c>
      <c r="B439" s="888" t="s">
        <v>649</v>
      </c>
      <c r="C439" s="888"/>
      <c r="D439" s="741" t="s">
        <v>650</v>
      </c>
      <c r="E439" s="741" t="s">
        <v>651</v>
      </c>
      <c r="F439" s="741" t="s">
        <v>652</v>
      </c>
      <c r="G439" s="741" t="s">
        <v>653</v>
      </c>
      <c r="H439" s="741" t="s">
        <v>673</v>
      </c>
      <c r="I439" s="741"/>
      <c r="J439" s="737"/>
    </row>
    <row r="440" spans="1:10" ht="13.5" customHeight="1" thickBot="1" x14ac:dyDescent="0.25">
      <c r="A440" s="890"/>
      <c r="B440" s="888" t="s">
        <v>656</v>
      </c>
      <c r="C440" s="888"/>
      <c r="D440" s="741" t="s">
        <v>657</v>
      </c>
      <c r="E440" s="888" t="s">
        <v>658</v>
      </c>
      <c r="F440" s="888" t="s">
        <v>659</v>
      </c>
      <c r="G440" s="888" t="s">
        <v>660</v>
      </c>
      <c r="H440" s="888" t="s">
        <v>661</v>
      </c>
      <c r="I440" s="888" t="s">
        <v>662</v>
      </c>
      <c r="J440" s="737"/>
    </row>
    <row r="441" spans="1:10" ht="13.5" thickBot="1" x14ac:dyDescent="0.25">
      <c r="A441" s="896" t="s">
        <v>626</v>
      </c>
      <c r="B441" s="741" t="s">
        <v>664</v>
      </c>
      <c r="C441" s="741" t="s">
        <v>665</v>
      </c>
      <c r="D441" s="741" t="s">
        <v>665</v>
      </c>
      <c r="E441" s="888"/>
      <c r="F441" s="888"/>
      <c r="G441" s="888"/>
      <c r="H441" s="888"/>
      <c r="I441" s="888"/>
      <c r="J441" s="737"/>
    </row>
    <row r="442" spans="1:10" ht="13.5" thickBot="1" x14ac:dyDescent="0.25">
      <c r="A442" s="897"/>
      <c r="B442" s="741">
        <v>2</v>
      </c>
      <c r="C442" s="741">
        <v>3</v>
      </c>
      <c r="D442" s="741">
        <v>4</v>
      </c>
      <c r="E442" s="741">
        <v>5</v>
      </c>
      <c r="F442" s="741">
        <v>6</v>
      </c>
      <c r="G442" s="741">
        <v>7</v>
      </c>
      <c r="H442" s="741">
        <v>8</v>
      </c>
      <c r="I442" s="741">
        <v>9</v>
      </c>
      <c r="J442" s="737"/>
    </row>
    <row r="443" spans="1:10" ht="26.25" thickBot="1" x14ac:dyDescent="0.25">
      <c r="A443" s="753" t="s">
        <v>679</v>
      </c>
      <c r="B443" s="779">
        <f>B34</f>
        <v>8140551</v>
      </c>
      <c r="C443" s="779">
        <f>C34</f>
        <v>5669315</v>
      </c>
      <c r="D443" s="779">
        <f t="shared" ref="D443:I443" si="93">D34</f>
        <v>0</v>
      </c>
      <c r="E443" s="779">
        <f t="shared" si="93"/>
        <v>0</v>
      </c>
      <c r="F443" s="779">
        <f t="shared" si="93"/>
        <v>0</v>
      </c>
      <c r="G443" s="779">
        <f t="shared" si="93"/>
        <v>5669315</v>
      </c>
      <c r="H443" s="779">
        <f t="shared" si="93"/>
        <v>0</v>
      </c>
      <c r="I443" s="779">
        <f t="shared" si="93"/>
        <v>5669315</v>
      </c>
      <c r="J443" s="737"/>
    </row>
    <row r="444" spans="1:10" ht="48.75" customHeight="1" thickBot="1" x14ac:dyDescent="0.25">
      <c r="A444" s="760" t="s">
        <v>705</v>
      </c>
      <c r="B444" s="779">
        <f>B201</f>
        <v>8164909</v>
      </c>
      <c r="C444" s="779">
        <f t="shared" ref="C444:I444" si="94">C201</f>
        <v>5685670</v>
      </c>
      <c r="D444" s="779">
        <f t="shared" si="94"/>
        <v>250263</v>
      </c>
      <c r="E444" s="779">
        <f t="shared" si="94"/>
        <v>0</v>
      </c>
      <c r="F444" s="779">
        <f>F201</f>
        <v>528604</v>
      </c>
      <c r="G444" s="779">
        <f>G201</f>
        <v>6464537</v>
      </c>
      <c r="H444" s="779">
        <f t="shared" si="94"/>
        <v>0</v>
      </c>
      <c r="I444" s="779">
        <f t="shared" si="94"/>
        <v>6464537</v>
      </c>
      <c r="J444" s="737"/>
    </row>
    <row r="445" spans="1:10" ht="26.25" thickBot="1" x14ac:dyDescent="0.25">
      <c r="A445" s="753" t="s">
        <v>740</v>
      </c>
      <c r="B445" s="779">
        <f>B434</f>
        <v>1765106</v>
      </c>
      <c r="C445" s="779">
        <f t="shared" ref="C445:H445" si="95">C434</f>
        <v>1533746</v>
      </c>
      <c r="D445" s="779">
        <f t="shared" si="95"/>
        <v>32193</v>
      </c>
      <c r="E445" s="779">
        <f t="shared" si="95"/>
        <v>0</v>
      </c>
      <c r="F445" s="779">
        <f t="shared" si="95"/>
        <v>2321824</v>
      </c>
      <c r="G445" s="779">
        <f>G434</f>
        <v>3887763</v>
      </c>
      <c r="H445" s="779">
        <f t="shared" si="95"/>
        <v>1451886</v>
      </c>
      <c r="I445" s="779">
        <f>(G445-H445)</f>
        <v>2435877</v>
      </c>
      <c r="J445" s="737"/>
    </row>
    <row r="446" spans="1:10" ht="26.25" thickBot="1" x14ac:dyDescent="0.25">
      <c r="A446" s="753" t="s">
        <v>741</v>
      </c>
      <c r="B446" s="754">
        <f t="shared" ref="B446:I446" si="96">SUM(B443:B445)</f>
        <v>18070566</v>
      </c>
      <c r="C446" s="754">
        <f t="shared" si="96"/>
        <v>12888731</v>
      </c>
      <c r="D446" s="754">
        <f t="shared" si="96"/>
        <v>282456</v>
      </c>
      <c r="E446" s="754">
        <f t="shared" si="96"/>
        <v>0</v>
      </c>
      <c r="F446" s="754">
        <f t="shared" si="96"/>
        <v>2850428</v>
      </c>
      <c r="G446" s="754">
        <f t="shared" si="96"/>
        <v>16021615</v>
      </c>
      <c r="H446" s="754">
        <f t="shared" si="96"/>
        <v>1451886</v>
      </c>
      <c r="I446" s="754">
        <f t="shared" si="96"/>
        <v>14569729</v>
      </c>
      <c r="J446" s="737"/>
    </row>
    <row r="447" spans="1:10" ht="13.5" thickBot="1" x14ac:dyDescent="0.25">
      <c r="A447" s="753" t="s">
        <v>742</v>
      </c>
      <c r="B447" s="754"/>
      <c r="C447" s="754">
        <f>C446</f>
        <v>12888731</v>
      </c>
      <c r="D447" s="754">
        <f>D446</f>
        <v>282456</v>
      </c>
      <c r="E447" s="754">
        <f t="shared" ref="E447:H447" si="97">E446</f>
        <v>0</v>
      </c>
      <c r="F447" s="754">
        <f t="shared" si="97"/>
        <v>2850428</v>
      </c>
      <c r="G447" s="754">
        <f t="shared" si="97"/>
        <v>16021615</v>
      </c>
      <c r="H447" s="754">
        <f t="shared" si="97"/>
        <v>1451886</v>
      </c>
      <c r="I447" s="754">
        <f>I446</f>
        <v>14569729</v>
      </c>
      <c r="J447" s="737"/>
    </row>
    <row r="448" spans="1:10" x14ac:dyDescent="0.2">
      <c r="A448" s="780"/>
      <c r="B448" s="780"/>
      <c r="C448" s="780"/>
      <c r="D448" s="780"/>
      <c r="E448" s="780"/>
      <c r="F448" s="780"/>
      <c r="G448" s="780"/>
      <c r="H448" s="780"/>
      <c r="I448" s="780"/>
      <c r="J448" s="780"/>
    </row>
    <row r="450" spans="1:10" ht="140.25" x14ac:dyDescent="0.2">
      <c r="A450" s="781" t="s">
        <v>743</v>
      </c>
      <c r="B450" s="782"/>
      <c r="C450" s="782"/>
      <c r="D450" s="782"/>
      <c r="E450" s="782"/>
      <c r="F450" s="782"/>
      <c r="G450" s="782"/>
      <c r="H450" s="782"/>
      <c r="I450" s="782"/>
      <c r="J450" s="782"/>
    </row>
    <row r="451" spans="1:10" ht="216.75" x14ac:dyDescent="0.2">
      <c r="A451" s="781" t="s">
        <v>744</v>
      </c>
      <c r="B451" s="782"/>
      <c r="C451" s="782"/>
      <c r="D451" s="782"/>
      <c r="E451" s="782"/>
      <c r="F451" s="782"/>
      <c r="G451" s="782"/>
      <c r="H451" s="782"/>
      <c r="I451" s="782"/>
      <c r="J451" s="782"/>
    </row>
  </sheetData>
  <mergeCells count="232">
    <mergeCell ref="A441:A442"/>
    <mergeCell ref="I419:I420"/>
    <mergeCell ref="A420:A421"/>
    <mergeCell ref="A439:A440"/>
    <mergeCell ref="B439:C439"/>
    <mergeCell ref="B440:C440"/>
    <mergeCell ref="E440:E441"/>
    <mergeCell ref="F440:F441"/>
    <mergeCell ref="G440:G441"/>
    <mergeCell ref="H440:H441"/>
    <mergeCell ref="I440:I441"/>
    <mergeCell ref="B418:C418"/>
    <mergeCell ref="B419:C419"/>
    <mergeCell ref="E419:E420"/>
    <mergeCell ref="F419:F420"/>
    <mergeCell ref="G419:G420"/>
    <mergeCell ref="H419:H420"/>
    <mergeCell ref="I387:I388"/>
    <mergeCell ref="A388:A389"/>
    <mergeCell ref="B403:C403"/>
    <mergeCell ref="B404:C404"/>
    <mergeCell ref="E404:E405"/>
    <mergeCell ref="F404:F405"/>
    <mergeCell ref="G404:G405"/>
    <mergeCell ref="H404:H405"/>
    <mergeCell ref="I404:I405"/>
    <mergeCell ref="A405:A406"/>
    <mergeCell ref="B386:C386"/>
    <mergeCell ref="B387:C387"/>
    <mergeCell ref="E387:E388"/>
    <mergeCell ref="F387:F388"/>
    <mergeCell ref="G387:G388"/>
    <mergeCell ref="H387:H388"/>
    <mergeCell ref="I352:I353"/>
    <mergeCell ref="A353:A354"/>
    <mergeCell ref="B371:C371"/>
    <mergeCell ref="B372:C372"/>
    <mergeCell ref="E372:E373"/>
    <mergeCell ref="F372:F373"/>
    <mergeCell ref="G372:G373"/>
    <mergeCell ref="H372:H373"/>
    <mergeCell ref="I372:I373"/>
    <mergeCell ref="A373:A374"/>
    <mergeCell ref="B351:C351"/>
    <mergeCell ref="B352:C352"/>
    <mergeCell ref="E352:E353"/>
    <mergeCell ref="F352:F353"/>
    <mergeCell ref="G352:G353"/>
    <mergeCell ref="H352:H353"/>
    <mergeCell ref="I321:I322"/>
    <mergeCell ref="A322:A323"/>
    <mergeCell ref="B335:C335"/>
    <mergeCell ref="B336:C336"/>
    <mergeCell ref="E336:E337"/>
    <mergeCell ref="F336:F337"/>
    <mergeCell ref="G336:G337"/>
    <mergeCell ref="H336:H337"/>
    <mergeCell ref="I336:I337"/>
    <mergeCell ref="A337:A338"/>
    <mergeCell ref="B320:C320"/>
    <mergeCell ref="B321:C321"/>
    <mergeCell ref="E321:E322"/>
    <mergeCell ref="F321:F322"/>
    <mergeCell ref="G321:G322"/>
    <mergeCell ref="H321:H322"/>
    <mergeCell ref="I290:I291"/>
    <mergeCell ref="A291:A292"/>
    <mergeCell ref="B304:C304"/>
    <mergeCell ref="B305:C305"/>
    <mergeCell ref="E305:E306"/>
    <mergeCell ref="F305:F306"/>
    <mergeCell ref="G305:G306"/>
    <mergeCell ref="H305:H306"/>
    <mergeCell ref="I305:I306"/>
    <mergeCell ref="A306:A307"/>
    <mergeCell ref="B289:C289"/>
    <mergeCell ref="B290:C290"/>
    <mergeCell ref="E290:E291"/>
    <mergeCell ref="F290:F291"/>
    <mergeCell ref="G290:G291"/>
    <mergeCell ref="H290:H291"/>
    <mergeCell ref="I255:I256"/>
    <mergeCell ref="A256:A257"/>
    <mergeCell ref="B274:C274"/>
    <mergeCell ref="B275:C275"/>
    <mergeCell ref="E275:E276"/>
    <mergeCell ref="F275:F276"/>
    <mergeCell ref="G275:G276"/>
    <mergeCell ref="H275:H276"/>
    <mergeCell ref="I275:I276"/>
    <mergeCell ref="A276:A277"/>
    <mergeCell ref="B254:C254"/>
    <mergeCell ref="B255:C255"/>
    <mergeCell ref="E255:E256"/>
    <mergeCell ref="F255:F256"/>
    <mergeCell ref="G255:G256"/>
    <mergeCell ref="H255:H256"/>
    <mergeCell ref="I221:I222"/>
    <mergeCell ref="A222:A223"/>
    <mergeCell ref="B237:C237"/>
    <mergeCell ref="B238:C238"/>
    <mergeCell ref="E238:E239"/>
    <mergeCell ref="F238:F239"/>
    <mergeCell ref="G238:G239"/>
    <mergeCell ref="H238:H239"/>
    <mergeCell ref="I238:I239"/>
    <mergeCell ref="A239:A240"/>
    <mergeCell ref="B220:C220"/>
    <mergeCell ref="B221:C221"/>
    <mergeCell ref="E221:E222"/>
    <mergeCell ref="F221:F222"/>
    <mergeCell ref="G221:G222"/>
    <mergeCell ref="H221:H222"/>
    <mergeCell ref="H205:H206"/>
    <mergeCell ref="I205:I206"/>
    <mergeCell ref="B207:B208"/>
    <mergeCell ref="C207:C208"/>
    <mergeCell ref="D207:D208"/>
    <mergeCell ref="E207:E208"/>
    <mergeCell ref="F207:F208"/>
    <mergeCell ref="G207:G208"/>
    <mergeCell ref="H207:H208"/>
    <mergeCell ref="I207:I208"/>
    <mergeCell ref="A186:A187"/>
    <mergeCell ref="B204:C204"/>
    <mergeCell ref="B205:C205"/>
    <mergeCell ref="E205:E206"/>
    <mergeCell ref="F205:F206"/>
    <mergeCell ref="G205:G206"/>
    <mergeCell ref="H170:H171"/>
    <mergeCell ref="I170:I171"/>
    <mergeCell ref="A171:A172"/>
    <mergeCell ref="B184:C184"/>
    <mergeCell ref="B185:C185"/>
    <mergeCell ref="E185:E186"/>
    <mergeCell ref="F185:F186"/>
    <mergeCell ref="G185:G186"/>
    <mergeCell ref="H185:H186"/>
    <mergeCell ref="I185:I186"/>
    <mergeCell ref="A151:A152"/>
    <mergeCell ref="B169:C169"/>
    <mergeCell ref="B170:C170"/>
    <mergeCell ref="E170:E171"/>
    <mergeCell ref="F170:F171"/>
    <mergeCell ref="G170:G171"/>
    <mergeCell ref="H132:H133"/>
    <mergeCell ref="I132:I133"/>
    <mergeCell ref="A133:A134"/>
    <mergeCell ref="B149:C149"/>
    <mergeCell ref="B150:C150"/>
    <mergeCell ref="E150:E151"/>
    <mergeCell ref="F150:F151"/>
    <mergeCell ref="G150:G151"/>
    <mergeCell ref="H150:H151"/>
    <mergeCell ref="I150:I151"/>
    <mergeCell ref="A117:A118"/>
    <mergeCell ref="B131:C131"/>
    <mergeCell ref="B132:C132"/>
    <mergeCell ref="E132:E133"/>
    <mergeCell ref="F132:F133"/>
    <mergeCell ref="G132:G133"/>
    <mergeCell ref="H100:H101"/>
    <mergeCell ref="I100:I101"/>
    <mergeCell ref="A101:A102"/>
    <mergeCell ref="B115:C115"/>
    <mergeCell ref="B116:C116"/>
    <mergeCell ref="E116:E117"/>
    <mergeCell ref="F116:F117"/>
    <mergeCell ref="G116:G117"/>
    <mergeCell ref="H116:H117"/>
    <mergeCell ref="I116:I117"/>
    <mergeCell ref="A86:A87"/>
    <mergeCell ref="B99:C99"/>
    <mergeCell ref="B100:C100"/>
    <mergeCell ref="E100:E101"/>
    <mergeCell ref="F100:F101"/>
    <mergeCell ref="G100:G101"/>
    <mergeCell ref="H70:H71"/>
    <mergeCell ref="I70:I71"/>
    <mergeCell ref="A71:A72"/>
    <mergeCell ref="B84:C84"/>
    <mergeCell ref="B85:C85"/>
    <mergeCell ref="E85:E86"/>
    <mergeCell ref="F85:F86"/>
    <mergeCell ref="G85:G86"/>
    <mergeCell ref="H85:H86"/>
    <mergeCell ref="I85:I86"/>
    <mergeCell ref="A56:A57"/>
    <mergeCell ref="B69:C69"/>
    <mergeCell ref="B70:C70"/>
    <mergeCell ref="E70:E71"/>
    <mergeCell ref="F70:F71"/>
    <mergeCell ref="G70:G71"/>
    <mergeCell ref="H39:H40"/>
    <mergeCell ref="I39:I40"/>
    <mergeCell ref="A40:A41"/>
    <mergeCell ref="B54:C54"/>
    <mergeCell ref="B55:C55"/>
    <mergeCell ref="E55:E56"/>
    <mergeCell ref="F55:F56"/>
    <mergeCell ref="G55:G56"/>
    <mergeCell ref="H55:H56"/>
    <mergeCell ref="I55:I56"/>
    <mergeCell ref="B38:C38"/>
    <mergeCell ref="B39:C39"/>
    <mergeCell ref="E39:E40"/>
    <mergeCell ref="F39:F40"/>
    <mergeCell ref="G39:G40"/>
    <mergeCell ref="H5:H6"/>
    <mergeCell ref="I5:I6"/>
    <mergeCell ref="B18:C18"/>
    <mergeCell ref="B19:C19"/>
    <mergeCell ref="E19:E20"/>
    <mergeCell ref="F19:F20"/>
    <mergeCell ref="G19:G20"/>
    <mergeCell ref="H19:H20"/>
    <mergeCell ref="I19:I20"/>
    <mergeCell ref="B5:B6"/>
    <mergeCell ref="C5:C6"/>
    <mergeCell ref="D5:D6"/>
    <mergeCell ref="E5:E6"/>
    <mergeCell ref="F5:F6"/>
    <mergeCell ref="G5:G6"/>
    <mergeCell ref="A1:I1"/>
    <mergeCell ref="B2:C2"/>
    <mergeCell ref="B3:C3"/>
    <mergeCell ref="E3:E4"/>
    <mergeCell ref="F3:F4"/>
    <mergeCell ref="G3:G4"/>
    <mergeCell ref="H3:H4"/>
    <mergeCell ref="I3:I4"/>
    <mergeCell ref="A20:A21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&amp;LMarcali Városösszesen
&amp;CVagyonkimutatás városösszesen 2018.&amp;RAdatok ezer Ft-ban</oddHeader>
    <oddFooter>&amp;C&amp;P. oldal</oddFooter>
  </headerFooter>
  <rowBreaks count="27" manualBreakCount="27">
    <brk id="16" max="16383" man="1"/>
    <brk id="36" max="8" man="1"/>
    <brk id="52" max="16383" man="1"/>
    <brk id="67" max="8" man="1"/>
    <brk id="82" max="8" man="1"/>
    <brk id="97" max="8" man="1"/>
    <brk id="113" max="16383" man="1"/>
    <brk id="129" max="16383" man="1"/>
    <brk id="147" max="16383" man="1"/>
    <brk id="167" max="16383" man="1"/>
    <brk id="182" max="8" man="1"/>
    <brk id="202" max="8" man="1"/>
    <brk id="218" max="8" man="1"/>
    <brk id="235" max="8" man="1"/>
    <brk id="252" max="16383" man="1"/>
    <brk id="272" max="16383" man="1"/>
    <brk id="287" max="16383" man="1"/>
    <brk id="302" max="8" man="1"/>
    <brk id="318" max="8" man="1"/>
    <brk id="333" max="8" man="1"/>
    <brk id="349" max="16383" man="1"/>
    <brk id="369" max="16383" man="1"/>
    <brk id="384" max="8" man="1"/>
    <brk id="401" max="16383" man="1"/>
    <brk id="416" max="8" man="1"/>
    <brk id="437" max="8" man="1"/>
    <brk id="449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BD534-8085-4FC5-8D47-315B1C926DF8}">
  <dimension ref="A1:N151"/>
  <sheetViews>
    <sheetView showRuler="0" view="pageLayout" zoomScaleNormal="100" workbookViewId="0">
      <selection activeCell="I30" sqref="I30"/>
    </sheetView>
  </sheetViews>
  <sheetFormatPr defaultRowHeight="12.75" x14ac:dyDescent="0.2"/>
  <cols>
    <col min="1" max="1" width="22.42578125" style="574" customWidth="1"/>
    <col min="2" max="2" width="10.5703125" style="574" customWidth="1"/>
    <col min="3" max="3" width="9.140625" style="574"/>
    <col min="4" max="4" width="10.42578125" style="574" customWidth="1"/>
    <col min="5" max="5" width="10" style="574" customWidth="1"/>
    <col min="6" max="6" width="10.85546875" style="574" customWidth="1"/>
    <col min="7" max="8" width="12" style="574" customWidth="1"/>
    <col min="9" max="9" width="10" style="574" customWidth="1"/>
    <col min="10" max="10" width="11.42578125" style="574" customWidth="1"/>
    <col min="11" max="11" width="11.28515625" style="574" customWidth="1"/>
    <col min="12" max="12" width="13.42578125" style="574" customWidth="1"/>
    <col min="13" max="13" width="11.28515625" style="574" customWidth="1"/>
    <col min="14" max="16384" width="9.140625" style="574"/>
  </cols>
  <sheetData>
    <row r="1" spans="1:13" ht="13.5" thickBot="1" x14ac:dyDescent="0.25">
      <c r="A1" s="898"/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</row>
    <row r="2" spans="1:13" ht="13.5" customHeight="1" thickBot="1" x14ac:dyDescent="0.25">
      <c r="A2" s="783" t="s">
        <v>76</v>
      </c>
      <c r="B2" s="899" t="s">
        <v>745</v>
      </c>
      <c r="C2" s="900"/>
      <c r="D2" s="901"/>
      <c r="E2" s="899" t="s">
        <v>746</v>
      </c>
      <c r="F2" s="900"/>
      <c r="G2" s="901"/>
      <c r="H2" s="899" t="s">
        <v>659</v>
      </c>
      <c r="I2" s="900"/>
      <c r="J2" s="901"/>
      <c r="K2" s="899" t="s">
        <v>662</v>
      </c>
      <c r="L2" s="900"/>
      <c r="M2" s="901"/>
    </row>
    <row r="3" spans="1:13" ht="21" customHeight="1" thickBot="1" x14ac:dyDescent="0.25">
      <c r="A3" s="784" t="s">
        <v>655</v>
      </c>
      <c r="B3" s="902"/>
      <c r="C3" s="903"/>
      <c r="D3" s="904"/>
      <c r="E3" s="902"/>
      <c r="F3" s="903"/>
      <c r="G3" s="904"/>
      <c r="H3" s="902"/>
      <c r="I3" s="903"/>
      <c r="J3" s="904"/>
      <c r="K3" s="902"/>
      <c r="L3" s="903"/>
      <c r="M3" s="904"/>
    </row>
    <row r="4" spans="1:13" ht="26.25" customHeight="1" thickBot="1" x14ac:dyDescent="0.25">
      <c r="A4" s="785" t="s">
        <v>663</v>
      </c>
      <c r="B4" s="905" t="s">
        <v>747</v>
      </c>
      <c r="C4" s="905" t="s">
        <v>748</v>
      </c>
      <c r="D4" s="905" t="s">
        <v>749</v>
      </c>
      <c r="E4" s="905" t="s">
        <v>747</v>
      </c>
      <c r="F4" s="905" t="s">
        <v>748</v>
      </c>
      <c r="G4" s="905" t="s">
        <v>749</v>
      </c>
      <c r="H4" s="905" t="s">
        <v>747</v>
      </c>
      <c r="I4" s="905" t="s">
        <v>748</v>
      </c>
      <c r="J4" s="905" t="s">
        <v>749</v>
      </c>
      <c r="K4" s="901" t="s">
        <v>747</v>
      </c>
      <c r="L4" s="905" t="s">
        <v>748</v>
      </c>
      <c r="M4" s="905" t="s">
        <v>749</v>
      </c>
    </row>
    <row r="5" spans="1:13" ht="20.25" customHeight="1" thickBot="1" x14ac:dyDescent="0.25">
      <c r="A5" s="785" t="s">
        <v>666</v>
      </c>
      <c r="B5" s="906"/>
      <c r="C5" s="906"/>
      <c r="D5" s="906"/>
      <c r="E5" s="906"/>
      <c r="F5" s="906"/>
      <c r="G5" s="906"/>
      <c r="H5" s="906"/>
      <c r="I5" s="906"/>
      <c r="J5" s="906"/>
      <c r="K5" s="910"/>
      <c r="L5" s="906"/>
      <c r="M5" s="906"/>
    </row>
    <row r="6" spans="1:13" ht="45" customHeight="1" thickBot="1" x14ac:dyDescent="0.25">
      <c r="A6" s="742" t="s">
        <v>667</v>
      </c>
      <c r="B6" s="907"/>
      <c r="C6" s="907"/>
      <c r="D6" s="907"/>
      <c r="E6" s="907"/>
      <c r="F6" s="907"/>
      <c r="G6" s="907"/>
      <c r="H6" s="907"/>
      <c r="I6" s="907"/>
      <c r="J6" s="907"/>
      <c r="K6" s="904"/>
      <c r="L6" s="907"/>
      <c r="M6" s="907"/>
    </row>
    <row r="7" spans="1:13" x14ac:dyDescent="0.2">
      <c r="A7" s="786" t="s">
        <v>33</v>
      </c>
      <c r="B7" s="787">
        <v>0</v>
      </c>
      <c r="C7" s="706">
        <v>0</v>
      </c>
      <c r="D7" s="788">
        <f t="shared" ref="D7:D14" si="0">B7-C7</f>
        <v>0</v>
      </c>
      <c r="E7" s="787">
        <v>0</v>
      </c>
      <c r="F7" s="706">
        <v>0</v>
      </c>
      <c r="G7" s="788">
        <f t="shared" ref="G7:G14" si="1">E7-F7</f>
        <v>0</v>
      </c>
      <c r="H7" s="787">
        <v>0</v>
      </c>
      <c r="I7" s="706">
        <v>0</v>
      </c>
      <c r="J7" s="788">
        <f t="shared" ref="J7:J14" si="2">H7-I7</f>
        <v>0</v>
      </c>
      <c r="K7" s="789">
        <f t="shared" ref="K7:M14" si="3">H7+E7+B7</f>
        <v>0</v>
      </c>
      <c r="L7" s="790">
        <f t="shared" si="3"/>
        <v>0</v>
      </c>
      <c r="M7" s="788">
        <f t="shared" si="3"/>
        <v>0</v>
      </c>
    </row>
    <row r="8" spans="1:13" x14ac:dyDescent="0.2">
      <c r="A8" s="786" t="s">
        <v>668</v>
      </c>
      <c r="B8" s="787">
        <v>0</v>
      </c>
      <c r="C8" s="706">
        <v>0</v>
      </c>
      <c r="D8" s="788">
        <f t="shared" si="0"/>
        <v>0</v>
      </c>
      <c r="E8" s="787">
        <v>0</v>
      </c>
      <c r="F8" s="706">
        <v>0</v>
      </c>
      <c r="G8" s="788">
        <f t="shared" si="1"/>
        <v>0</v>
      </c>
      <c r="H8" s="787">
        <v>0</v>
      </c>
      <c r="I8" s="706">
        <v>0</v>
      </c>
      <c r="J8" s="788">
        <f t="shared" si="2"/>
        <v>0</v>
      </c>
      <c r="K8" s="789">
        <f t="shared" si="3"/>
        <v>0</v>
      </c>
      <c r="L8" s="790">
        <f t="shared" si="3"/>
        <v>0</v>
      </c>
      <c r="M8" s="788">
        <f t="shared" si="3"/>
        <v>0</v>
      </c>
    </row>
    <row r="9" spans="1:13" x14ac:dyDescent="0.2">
      <c r="A9" s="786" t="s">
        <v>54</v>
      </c>
      <c r="B9" s="787">
        <v>0</v>
      </c>
      <c r="C9" s="706">
        <v>0</v>
      </c>
      <c r="D9" s="788">
        <f t="shared" si="0"/>
        <v>0</v>
      </c>
      <c r="E9" s="787">
        <v>0</v>
      </c>
      <c r="F9" s="706">
        <v>0</v>
      </c>
      <c r="G9" s="788">
        <f t="shared" si="1"/>
        <v>0</v>
      </c>
      <c r="H9" s="787">
        <v>0</v>
      </c>
      <c r="I9" s="706">
        <v>0</v>
      </c>
      <c r="J9" s="788">
        <f t="shared" si="2"/>
        <v>0</v>
      </c>
      <c r="K9" s="789">
        <f t="shared" si="3"/>
        <v>0</v>
      </c>
      <c r="L9" s="790">
        <f t="shared" si="3"/>
        <v>0</v>
      </c>
      <c r="M9" s="788">
        <f t="shared" si="3"/>
        <v>0</v>
      </c>
    </row>
    <row r="10" spans="1:13" x14ac:dyDescent="0.2">
      <c r="A10" s="786" t="s">
        <v>53</v>
      </c>
      <c r="B10" s="787">
        <v>0</v>
      </c>
      <c r="C10" s="706">
        <v>0</v>
      </c>
      <c r="D10" s="788">
        <f t="shared" si="0"/>
        <v>0</v>
      </c>
      <c r="E10" s="787">
        <v>0</v>
      </c>
      <c r="F10" s="706">
        <v>0</v>
      </c>
      <c r="G10" s="788">
        <f t="shared" si="1"/>
        <v>0</v>
      </c>
      <c r="H10" s="787">
        <v>0</v>
      </c>
      <c r="I10" s="706">
        <v>0</v>
      </c>
      <c r="J10" s="788">
        <f t="shared" si="2"/>
        <v>0</v>
      </c>
      <c r="K10" s="789">
        <f t="shared" si="3"/>
        <v>0</v>
      </c>
      <c r="L10" s="790">
        <f t="shared" si="3"/>
        <v>0</v>
      </c>
      <c r="M10" s="788">
        <f t="shared" si="3"/>
        <v>0</v>
      </c>
    </row>
    <row r="11" spans="1:13" x14ac:dyDescent="0.2">
      <c r="A11" s="786" t="s">
        <v>669</v>
      </c>
      <c r="B11" s="787">
        <v>0</v>
      </c>
      <c r="C11" s="706">
        <v>0</v>
      </c>
      <c r="D11" s="788">
        <f t="shared" si="0"/>
        <v>0</v>
      </c>
      <c r="E11" s="787">
        <v>0</v>
      </c>
      <c r="F11" s="706">
        <v>0</v>
      </c>
      <c r="G11" s="788">
        <f t="shared" si="1"/>
        <v>0</v>
      </c>
      <c r="H11" s="787">
        <v>0</v>
      </c>
      <c r="I11" s="706">
        <v>0</v>
      </c>
      <c r="J11" s="788">
        <f t="shared" si="2"/>
        <v>0</v>
      </c>
      <c r="K11" s="789">
        <f t="shared" si="3"/>
        <v>0</v>
      </c>
      <c r="L11" s="790">
        <f t="shared" si="3"/>
        <v>0</v>
      </c>
      <c r="M11" s="788">
        <f t="shared" si="3"/>
        <v>0</v>
      </c>
    </row>
    <row r="12" spans="1:13" x14ac:dyDescent="0.2">
      <c r="A12" s="786" t="s">
        <v>670</v>
      </c>
      <c r="B12" s="787">
        <v>0</v>
      </c>
      <c r="C12" s="706">
        <v>0</v>
      </c>
      <c r="D12" s="788">
        <f t="shared" si="0"/>
        <v>0</v>
      </c>
      <c r="E12" s="787">
        <v>0</v>
      </c>
      <c r="F12" s="706">
        <v>0</v>
      </c>
      <c r="G12" s="788">
        <f t="shared" si="1"/>
        <v>0</v>
      </c>
      <c r="H12" s="787">
        <v>0</v>
      </c>
      <c r="I12" s="706">
        <v>0</v>
      </c>
      <c r="J12" s="788">
        <f t="shared" si="2"/>
        <v>0</v>
      </c>
      <c r="K12" s="789">
        <f t="shared" si="3"/>
        <v>0</v>
      </c>
      <c r="L12" s="790">
        <f t="shared" si="3"/>
        <v>0</v>
      </c>
      <c r="M12" s="788">
        <f t="shared" si="3"/>
        <v>0</v>
      </c>
    </row>
    <row r="13" spans="1:13" x14ac:dyDescent="0.2">
      <c r="A13" s="786" t="s">
        <v>750</v>
      </c>
      <c r="B13" s="787">
        <v>641</v>
      </c>
      <c r="C13" s="706">
        <v>641</v>
      </c>
      <c r="D13" s="788">
        <f t="shared" si="0"/>
        <v>0</v>
      </c>
      <c r="E13" s="787">
        <v>0</v>
      </c>
      <c r="F13" s="706">
        <v>0</v>
      </c>
      <c r="G13" s="788">
        <f t="shared" si="1"/>
        <v>0</v>
      </c>
      <c r="H13" s="787">
        <v>0</v>
      </c>
      <c r="I13" s="706">
        <v>0</v>
      </c>
      <c r="J13" s="788">
        <f t="shared" si="2"/>
        <v>0</v>
      </c>
      <c r="K13" s="789">
        <f t="shared" si="3"/>
        <v>641</v>
      </c>
      <c r="L13" s="790">
        <f t="shared" si="3"/>
        <v>641</v>
      </c>
      <c r="M13" s="788">
        <f t="shared" si="3"/>
        <v>0</v>
      </c>
    </row>
    <row r="14" spans="1:13" s="738" customFormat="1" ht="13.5" thickBot="1" x14ac:dyDescent="0.25">
      <c r="A14" s="749" t="s">
        <v>671</v>
      </c>
      <c r="B14" s="787">
        <v>0</v>
      </c>
      <c r="C14" s="706">
        <v>0</v>
      </c>
      <c r="D14" s="788">
        <f t="shared" si="0"/>
        <v>0</v>
      </c>
      <c r="E14" s="787">
        <v>0</v>
      </c>
      <c r="F14" s="706">
        <v>0</v>
      </c>
      <c r="G14" s="788">
        <f t="shared" si="1"/>
        <v>0</v>
      </c>
      <c r="H14" s="787">
        <v>0</v>
      </c>
      <c r="I14" s="706">
        <v>0</v>
      </c>
      <c r="J14" s="788">
        <f t="shared" si="2"/>
        <v>0</v>
      </c>
      <c r="K14" s="789">
        <f t="shared" si="3"/>
        <v>0</v>
      </c>
      <c r="L14" s="790">
        <f t="shared" si="3"/>
        <v>0</v>
      </c>
      <c r="M14" s="788">
        <f t="shared" si="3"/>
        <v>0</v>
      </c>
    </row>
    <row r="15" spans="1:13" ht="26.25" thickBot="1" x14ac:dyDescent="0.25">
      <c r="A15" s="791" t="s">
        <v>672</v>
      </c>
      <c r="B15" s="792">
        <f>SUM(B7:B14)</f>
        <v>641</v>
      </c>
      <c r="C15" s="792">
        <f t="shared" ref="C15:M15" si="4">SUM(C7:C14)</f>
        <v>641</v>
      </c>
      <c r="D15" s="792">
        <f t="shared" si="4"/>
        <v>0</v>
      </c>
      <c r="E15" s="792">
        <f t="shared" si="4"/>
        <v>0</v>
      </c>
      <c r="F15" s="792">
        <f t="shared" si="4"/>
        <v>0</v>
      </c>
      <c r="G15" s="792">
        <f t="shared" si="4"/>
        <v>0</v>
      </c>
      <c r="H15" s="793">
        <f t="shared" si="4"/>
        <v>0</v>
      </c>
      <c r="I15" s="792">
        <f t="shared" si="4"/>
        <v>0</v>
      </c>
      <c r="J15" s="792">
        <f t="shared" si="4"/>
        <v>0</v>
      </c>
      <c r="K15" s="792">
        <f t="shared" si="4"/>
        <v>641</v>
      </c>
      <c r="L15" s="792">
        <f t="shared" si="4"/>
        <v>641</v>
      </c>
      <c r="M15" s="792">
        <f t="shared" si="4"/>
        <v>0</v>
      </c>
    </row>
    <row r="16" spans="1:13" ht="26.25" thickBot="1" x14ac:dyDescent="0.25">
      <c r="A16" s="791" t="s">
        <v>677</v>
      </c>
      <c r="B16" s="792">
        <f>B15</f>
        <v>641</v>
      </c>
      <c r="C16" s="792">
        <f t="shared" ref="C16:M17" si="5">C15</f>
        <v>641</v>
      </c>
      <c r="D16" s="792">
        <f t="shared" si="5"/>
        <v>0</v>
      </c>
      <c r="E16" s="792">
        <f t="shared" si="5"/>
        <v>0</v>
      </c>
      <c r="F16" s="792">
        <f t="shared" si="5"/>
        <v>0</v>
      </c>
      <c r="G16" s="792">
        <f t="shared" si="5"/>
        <v>0</v>
      </c>
      <c r="H16" s="792">
        <f t="shared" si="5"/>
        <v>0</v>
      </c>
      <c r="I16" s="792">
        <f t="shared" si="5"/>
        <v>0</v>
      </c>
      <c r="J16" s="792">
        <f t="shared" si="5"/>
        <v>0</v>
      </c>
      <c r="K16" s="792">
        <f t="shared" si="5"/>
        <v>641</v>
      </c>
      <c r="L16" s="792">
        <f t="shared" si="5"/>
        <v>641</v>
      </c>
      <c r="M16" s="792">
        <f t="shared" si="5"/>
        <v>0</v>
      </c>
    </row>
    <row r="17" spans="1:13" ht="26.25" thickBot="1" x14ac:dyDescent="0.25">
      <c r="A17" s="791" t="s">
        <v>695</v>
      </c>
      <c r="B17" s="792">
        <f>B16</f>
        <v>641</v>
      </c>
      <c r="C17" s="792">
        <f t="shared" si="5"/>
        <v>641</v>
      </c>
      <c r="D17" s="792">
        <f t="shared" si="5"/>
        <v>0</v>
      </c>
      <c r="E17" s="792">
        <f t="shared" si="5"/>
        <v>0</v>
      </c>
      <c r="F17" s="792">
        <f t="shared" si="5"/>
        <v>0</v>
      </c>
      <c r="G17" s="792">
        <f t="shared" si="5"/>
        <v>0</v>
      </c>
      <c r="H17" s="792">
        <f t="shared" si="5"/>
        <v>0</v>
      </c>
      <c r="I17" s="792">
        <f t="shared" si="5"/>
        <v>0</v>
      </c>
      <c r="J17" s="792">
        <f t="shared" si="5"/>
        <v>0</v>
      </c>
      <c r="K17" s="792">
        <f t="shared" si="5"/>
        <v>641</v>
      </c>
      <c r="L17" s="792">
        <f t="shared" si="5"/>
        <v>641</v>
      </c>
      <c r="M17" s="792">
        <f t="shared" si="5"/>
        <v>0</v>
      </c>
    </row>
    <row r="18" spans="1:13" ht="13.5" thickBot="1" x14ac:dyDescent="0.25">
      <c r="A18" s="794"/>
      <c r="B18" s="795"/>
      <c r="C18" s="795"/>
      <c r="D18" s="795"/>
      <c r="E18" s="795"/>
      <c r="F18" s="795"/>
      <c r="G18" s="795"/>
      <c r="H18" s="795"/>
      <c r="I18" s="795"/>
      <c r="J18" s="795"/>
      <c r="K18" s="795"/>
      <c r="L18" s="795"/>
      <c r="M18" s="795"/>
    </row>
    <row r="19" spans="1:13" ht="32.25" thickBot="1" x14ac:dyDescent="0.25">
      <c r="A19" s="796" t="s">
        <v>679</v>
      </c>
      <c r="B19" s="797">
        <f>B17</f>
        <v>641</v>
      </c>
      <c r="C19" s="797">
        <f t="shared" ref="C19:M19" si="6">C17</f>
        <v>641</v>
      </c>
      <c r="D19" s="797">
        <f t="shared" si="6"/>
        <v>0</v>
      </c>
      <c r="E19" s="797">
        <f t="shared" si="6"/>
        <v>0</v>
      </c>
      <c r="F19" s="797">
        <f t="shared" si="6"/>
        <v>0</v>
      </c>
      <c r="G19" s="797">
        <f t="shared" si="6"/>
        <v>0</v>
      </c>
      <c r="H19" s="797">
        <f t="shared" si="6"/>
        <v>0</v>
      </c>
      <c r="I19" s="797">
        <f t="shared" si="6"/>
        <v>0</v>
      </c>
      <c r="J19" s="797">
        <f t="shared" si="6"/>
        <v>0</v>
      </c>
      <c r="K19" s="797">
        <f t="shared" si="6"/>
        <v>641</v>
      </c>
      <c r="L19" s="797">
        <f t="shared" si="6"/>
        <v>641</v>
      </c>
      <c r="M19" s="797">
        <f t="shared" si="6"/>
        <v>0</v>
      </c>
    </row>
    <row r="20" spans="1:13" ht="15.75" x14ac:dyDescent="0.2">
      <c r="A20" s="798"/>
      <c r="B20" s="798"/>
      <c r="C20" s="798"/>
      <c r="D20" s="798"/>
      <c r="E20" s="798"/>
      <c r="F20" s="798"/>
      <c r="G20" s="798"/>
      <c r="H20" s="798"/>
      <c r="I20" s="798"/>
      <c r="J20" s="798"/>
      <c r="K20" s="798"/>
      <c r="L20" s="798"/>
      <c r="M20" s="798"/>
    </row>
    <row r="21" spans="1:13" ht="15.75" x14ac:dyDescent="0.2">
      <c r="A21" s="799"/>
      <c r="B21" s="799"/>
      <c r="C21" s="799"/>
      <c r="D21" s="799"/>
      <c r="E21" s="799"/>
      <c r="F21" s="799"/>
      <c r="G21" s="799"/>
      <c r="H21" s="799"/>
      <c r="I21" s="799"/>
      <c r="J21" s="799"/>
      <c r="K21" s="799"/>
      <c r="L21" s="799"/>
      <c r="M21" s="799"/>
    </row>
    <row r="22" spans="1:13" ht="16.5" thickBot="1" x14ac:dyDescent="0.25">
      <c r="A22" s="800"/>
      <c r="B22" s="800"/>
      <c r="C22" s="800"/>
      <c r="D22" s="800"/>
      <c r="E22" s="800"/>
      <c r="F22" s="800"/>
      <c r="G22" s="800"/>
      <c r="H22" s="800"/>
      <c r="I22" s="800"/>
      <c r="J22" s="800"/>
      <c r="K22" s="800"/>
      <c r="L22" s="800"/>
      <c r="M22" s="800"/>
    </row>
    <row r="23" spans="1:13" ht="13.5" customHeight="1" thickBot="1" x14ac:dyDescent="0.25">
      <c r="A23" s="801" t="s">
        <v>76</v>
      </c>
      <c r="B23" s="899" t="s">
        <v>745</v>
      </c>
      <c r="C23" s="900"/>
      <c r="D23" s="901"/>
      <c r="E23" s="899" t="s">
        <v>746</v>
      </c>
      <c r="F23" s="900"/>
      <c r="G23" s="901"/>
      <c r="H23" s="899" t="s">
        <v>659</v>
      </c>
      <c r="I23" s="900"/>
      <c r="J23" s="901"/>
      <c r="K23" s="899" t="s">
        <v>662</v>
      </c>
      <c r="L23" s="900"/>
      <c r="M23" s="901"/>
    </row>
    <row r="24" spans="1:13" ht="13.5" customHeight="1" thickBot="1" x14ac:dyDescent="0.25">
      <c r="A24" s="908" t="s">
        <v>680</v>
      </c>
      <c r="B24" s="902"/>
      <c r="C24" s="903"/>
      <c r="D24" s="904"/>
      <c r="E24" s="902"/>
      <c r="F24" s="903"/>
      <c r="G24" s="904"/>
      <c r="H24" s="902"/>
      <c r="I24" s="903"/>
      <c r="J24" s="904"/>
      <c r="K24" s="902"/>
      <c r="L24" s="903"/>
      <c r="M24" s="904"/>
    </row>
    <row r="25" spans="1:13" ht="13.5" customHeight="1" thickBot="1" x14ac:dyDescent="0.25">
      <c r="A25" s="909"/>
      <c r="B25" s="905" t="s">
        <v>747</v>
      </c>
      <c r="C25" s="905" t="s">
        <v>748</v>
      </c>
      <c r="D25" s="905" t="s">
        <v>749</v>
      </c>
      <c r="E25" s="905" t="s">
        <v>747</v>
      </c>
      <c r="F25" s="905" t="s">
        <v>748</v>
      </c>
      <c r="G25" s="905" t="s">
        <v>749</v>
      </c>
      <c r="H25" s="905" t="s">
        <v>747</v>
      </c>
      <c r="I25" s="905" t="s">
        <v>748</v>
      </c>
      <c r="J25" s="905" t="s">
        <v>749</v>
      </c>
      <c r="K25" s="905" t="s">
        <v>747</v>
      </c>
      <c r="L25" s="905" t="s">
        <v>748</v>
      </c>
      <c r="M25" s="905" t="s">
        <v>749</v>
      </c>
    </row>
    <row r="26" spans="1:13" ht="18.75" customHeight="1" thickBot="1" x14ac:dyDescent="0.25">
      <c r="A26" s="785" t="s">
        <v>681</v>
      </c>
      <c r="B26" s="907"/>
      <c r="C26" s="907"/>
      <c r="D26" s="907"/>
      <c r="E26" s="907"/>
      <c r="F26" s="907"/>
      <c r="G26" s="907"/>
      <c r="H26" s="907"/>
      <c r="I26" s="907"/>
      <c r="J26" s="907"/>
      <c r="K26" s="907"/>
      <c r="L26" s="907"/>
      <c r="M26" s="907"/>
    </row>
    <row r="27" spans="1:13" x14ac:dyDescent="0.2">
      <c r="A27" s="786" t="s">
        <v>33</v>
      </c>
      <c r="B27" s="787">
        <v>0</v>
      </c>
      <c r="C27" s="706">
        <v>0</v>
      </c>
      <c r="D27" s="788">
        <f t="shared" ref="D27:D34" si="7">B27-C27</f>
        <v>0</v>
      </c>
      <c r="E27" s="787">
        <v>0</v>
      </c>
      <c r="F27" s="706">
        <v>0</v>
      </c>
      <c r="G27" s="788">
        <f t="shared" ref="G27:G34" si="8">E27-F27</f>
        <v>0</v>
      </c>
      <c r="H27" s="787">
        <v>0</v>
      </c>
      <c r="I27" s="706">
        <v>0</v>
      </c>
      <c r="J27" s="788">
        <f t="shared" ref="J27:J34" si="9">H27-I27</f>
        <v>0</v>
      </c>
      <c r="K27" s="789">
        <f t="shared" ref="K27:M34" si="10">H27+E27+B27</f>
        <v>0</v>
      </c>
      <c r="L27" s="790">
        <f t="shared" si="10"/>
        <v>0</v>
      </c>
      <c r="M27" s="788">
        <f t="shared" si="10"/>
        <v>0</v>
      </c>
    </row>
    <row r="28" spans="1:13" x14ac:dyDescent="0.2">
      <c r="A28" s="786" t="s">
        <v>668</v>
      </c>
      <c r="B28" s="787">
        <v>0</v>
      </c>
      <c r="C28" s="706">
        <v>0</v>
      </c>
      <c r="D28" s="788">
        <f t="shared" si="7"/>
        <v>0</v>
      </c>
      <c r="E28" s="787">
        <v>0</v>
      </c>
      <c r="F28" s="706">
        <v>0</v>
      </c>
      <c r="G28" s="788">
        <f t="shared" si="8"/>
        <v>0</v>
      </c>
      <c r="H28" s="787">
        <v>0</v>
      </c>
      <c r="I28" s="706">
        <v>0</v>
      </c>
      <c r="J28" s="788">
        <f t="shared" si="9"/>
        <v>0</v>
      </c>
      <c r="K28" s="789">
        <f t="shared" si="10"/>
        <v>0</v>
      </c>
      <c r="L28" s="790">
        <f t="shared" si="10"/>
        <v>0</v>
      </c>
      <c r="M28" s="788">
        <f t="shared" si="10"/>
        <v>0</v>
      </c>
    </row>
    <row r="29" spans="1:13" x14ac:dyDescent="0.2">
      <c r="A29" s="786" t="s">
        <v>54</v>
      </c>
      <c r="B29" s="787">
        <v>0</v>
      </c>
      <c r="C29" s="706">
        <v>0</v>
      </c>
      <c r="D29" s="788">
        <f t="shared" si="7"/>
        <v>0</v>
      </c>
      <c r="E29" s="787">
        <v>0</v>
      </c>
      <c r="F29" s="706">
        <v>0</v>
      </c>
      <c r="G29" s="788">
        <f t="shared" si="8"/>
        <v>0</v>
      </c>
      <c r="H29" s="787">
        <v>0</v>
      </c>
      <c r="I29" s="706">
        <v>0</v>
      </c>
      <c r="J29" s="788">
        <f t="shared" si="9"/>
        <v>0</v>
      </c>
      <c r="K29" s="789">
        <f t="shared" si="10"/>
        <v>0</v>
      </c>
      <c r="L29" s="790">
        <f t="shared" si="10"/>
        <v>0</v>
      </c>
      <c r="M29" s="788">
        <f t="shared" si="10"/>
        <v>0</v>
      </c>
    </row>
    <row r="30" spans="1:13" x14ac:dyDescent="0.2">
      <c r="A30" s="786" t="s">
        <v>53</v>
      </c>
      <c r="B30" s="787">
        <v>0</v>
      </c>
      <c r="C30" s="706">
        <v>0</v>
      </c>
      <c r="D30" s="788">
        <f t="shared" si="7"/>
        <v>0</v>
      </c>
      <c r="E30" s="787">
        <v>0</v>
      </c>
      <c r="F30" s="706">
        <v>0</v>
      </c>
      <c r="G30" s="788">
        <f t="shared" si="8"/>
        <v>0</v>
      </c>
      <c r="H30" s="787">
        <v>0</v>
      </c>
      <c r="I30" s="706">
        <v>0</v>
      </c>
      <c r="J30" s="788">
        <f t="shared" si="9"/>
        <v>0</v>
      </c>
      <c r="K30" s="789">
        <f t="shared" si="10"/>
        <v>0</v>
      </c>
      <c r="L30" s="790">
        <f t="shared" si="10"/>
        <v>0</v>
      </c>
      <c r="M30" s="788">
        <f t="shared" si="10"/>
        <v>0</v>
      </c>
    </row>
    <row r="31" spans="1:13" x14ac:dyDescent="0.2">
      <c r="A31" s="786" t="s">
        <v>669</v>
      </c>
      <c r="B31" s="787">
        <v>0</v>
      </c>
      <c r="C31" s="706">
        <v>0</v>
      </c>
      <c r="D31" s="788">
        <f t="shared" si="7"/>
        <v>0</v>
      </c>
      <c r="E31" s="787">
        <v>0</v>
      </c>
      <c r="F31" s="706">
        <v>0</v>
      </c>
      <c r="G31" s="788">
        <f t="shared" si="8"/>
        <v>0</v>
      </c>
      <c r="H31" s="787">
        <v>0</v>
      </c>
      <c r="I31" s="706">
        <v>0</v>
      </c>
      <c r="J31" s="788">
        <f t="shared" si="9"/>
        <v>0</v>
      </c>
      <c r="K31" s="789">
        <f t="shared" si="10"/>
        <v>0</v>
      </c>
      <c r="L31" s="790">
        <f t="shared" si="10"/>
        <v>0</v>
      </c>
      <c r="M31" s="788">
        <f t="shared" si="10"/>
        <v>0</v>
      </c>
    </row>
    <row r="32" spans="1:13" x14ac:dyDescent="0.2">
      <c r="A32" s="786" t="s">
        <v>670</v>
      </c>
      <c r="B32" s="787">
        <v>0</v>
      </c>
      <c r="C32" s="706">
        <v>0</v>
      </c>
      <c r="D32" s="788">
        <f t="shared" si="7"/>
        <v>0</v>
      </c>
      <c r="E32" s="787">
        <v>0</v>
      </c>
      <c r="F32" s="706">
        <v>0</v>
      </c>
      <c r="G32" s="788">
        <f t="shared" si="8"/>
        <v>0</v>
      </c>
      <c r="H32" s="787">
        <v>0</v>
      </c>
      <c r="I32" s="706">
        <v>0</v>
      </c>
      <c r="J32" s="788">
        <f t="shared" si="9"/>
        <v>0</v>
      </c>
      <c r="K32" s="789">
        <f t="shared" si="10"/>
        <v>0</v>
      </c>
      <c r="L32" s="790">
        <f t="shared" si="10"/>
        <v>0</v>
      </c>
      <c r="M32" s="788">
        <f t="shared" si="10"/>
        <v>0</v>
      </c>
    </row>
    <row r="33" spans="1:13" x14ac:dyDescent="0.2">
      <c r="A33" s="786" t="s">
        <v>750</v>
      </c>
      <c r="B33" s="787">
        <v>0</v>
      </c>
      <c r="C33" s="706">
        <v>0</v>
      </c>
      <c r="D33" s="788">
        <f t="shared" si="7"/>
        <v>0</v>
      </c>
      <c r="E33" s="787">
        <v>0</v>
      </c>
      <c r="F33" s="706">
        <v>0</v>
      </c>
      <c r="G33" s="788">
        <f t="shared" si="8"/>
        <v>0</v>
      </c>
      <c r="H33" s="787">
        <v>231861</v>
      </c>
      <c r="I33" s="706">
        <v>231861</v>
      </c>
      <c r="J33" s="788">
        <f t="shared" si="9"/>
        <v>0</v>
      </c>
      <c r="K33" s="789">
        <f t="shared" si="10"/>
        <v>231861</v>
      </c>
      <c r="L33" s="790">
        <f t="shared" si="10"/>
        <v>231861</v>
      </c>
      <c r="M33" s="788">
        <f t="shared" si="10"/>
        <v>0</v>
      </c>
    </row>
    <row r="34" spans="1:13" s="738" customFormat="1" ht="13.5" thickBot="1" x14ac:dyDescent="0.25">
      <c r="A34" s="749" t="s">
        <v>671</v>
      </c>
      <c r="B34" s="787">
        <v>0</v>
      </c>
      <c r="C34" s="706">
        <v>0</v>
      </c>
      <c r="D34" s="788">
        <f t="shared" si="7"/>
        <v>0</v>
      </c>
      <c r="E34" s="787">
        <v>0</v>
      </c>
      <c r="F34" s="706">
        <v>0</v>
      </c>
      <c r="G34" s="788">
        <f t="shared" si="8"/>
        <v>0</v>
      </c>
      <c r="H34" s="787">
        <v>0</v>
      </c>
      <c r="I34" s="706"/>
      <c r="J34" s="788">
        <f t="shared" si="9"/>
        <v>0</v>
      </c>
      <c r="K34" s="789">
        <f t="shared" si="10"/>
        <v>0</v>
      </c>
      <c r="L34" s="790">
        <f t="shared" si="10"/>
        <v>0</v>
      </c>
      <c r="M34" s="788">
        <f t="shared" si="10"/>
        <v>0</v>
      </c>
    </row>
    <row r="35" spans="1:13" ht="26.25" thickBot="1" x14ac:dyDescent="0.25">
      <c r="A35" s="791" t="s">
        <v>682</v>
      </c>
      <c r="B35" s="792">
        <f>SUM(B27:B34)</f>
        <v>0</v>
      </c>
      <c r="C35" s="792">
        <f t="shared" ref="C35:M35" si="11">SUM(C27:C34)</f>
        <v>0</v>
      </c>
      <c r="D35" s="792">
        <f t="shared" si="11"/>
        <v>0</v>
      </c>
      <c r="E35" s="792">
        <f t="shared" si="11"/>
        <v>0</v>
      </c>
      <c r="F35" s="792">
        <f t="shared" si="11"/>
        <v>0</v>
      </c>
      <c r="G35" s="792">
        <f t="shared" si="11"/>
        <v>0</v>
      </c>
      <c r="H35" s="793">
        <f t="shared" si="11"/>
        <v>231861</v>
      </c>
      <c r="I35" s="792">
        <f t="shared" si="11"/>
        <v>231861</v>
      </c>
      <c r="J35" s="792">
        <f t="shared" si="11"/>
        <v>0</v>
      </c>
      <c r="K35" s="792">
        <f t="shared" si="11"/>
        <v>231861</v>
      </c>
      <c r="L35" s="792">
        <f t="shared" si="11"/>
        <v>231861</v>
      </c>
      <c r="M35" s="792">
        <f t="shared" si="11"/>
        <v>0</v>
      </c>
    </row>
    <row r="36" spans="1:13" x14ac:dyDescent="0.2">
      <c r="A36" s="802"/>
      <c r="B36" s="803"/>
      <c r="C36" s="803"/>
      <c r="D36" s="803"/>
      <c r="E36" s="803"/>
      <c r="F36" s="803"/>
      <c r="G36" s="803"/>
      <c r="H36" s="803"/>
      <c r="I36" s="803"/>
      <c r="J36" s="803"/>
      <c r="K36" s="803"/>
      <c r="L36" s="803"/>
      <c r="M36" s="803"/>
    </row>
    <row r="37" spans="1:13" x14ac:dyDescent="0.2">
      <c r="A37" s="804"/>
      <c r="B37" s="805"/>
      <c r="C37" s="805"/>
      <c r="D37" s="805"/>
      <c r="E37" s="805"/>
      <c r="F37" s="805"/>
      <c r="G37" s="805"/>
      <c r="H37" s="805"/>
      <c r="I37" s="805"/>
      <c r="J37" s="805"/>
      <c r="K37" s="805"/>
      <c r="L37" s="805"/>
      <c r="M37" s="805"/>
    </row>
    <row r="38" spans="1:13" x14ac:dyDescent="0.2">
      <c r="A38" s="804"/>
      <c r="B38" s="805"/>
      <c r="C38" s="805"/>
      <c r="D38" s="805"/>
      <c r="E38" s="805"/>
      <c r="F38" s="805"/>
      <c r="G38" s="805"/>
      <c r="H38" s="805"/>
      <c r="I38" s="805"/>
      <c r="J38" s="805"/>
      <c r="K38" s="805"/>
      <c r="L38" s="805"/>
      <c r="M38" s="805"/>
    </row>
    <row r="39" spans="1:13" x14ac:dyDescent="0.2">
      <c r="A39" s="804"/>
      <c r="B39" s="805"/>
      <c r="C39" s="805"/>
      <c r="D39" s="805"/>
      <c r="E39" s="805"/>
      <c r="F39" s="805"/>
      <c r="G39" s="805"/>
      <c r="H39" s="805"/>
      <c r="I39" s="805"/>
      <c r="J39" s="805"/>
      <c r="K39" s="805"/>
      <c r="L39" s="805"/>
      <c r="M39" s="805"/>
    </row>
    <row r="40" spans="1:13" x14ac:dyDescent="0.2">
      <c r="A40" s="804"/>
      <c r="B40" s="805"/>
      <c r="C40" s="805"/>
      <c r="D40" s="805"/>
      <c r="E40" s="805"/>
      <c r="F40" s="805"/>
      <c r="G40" s="805"/>
      <c r="H40" s="805"/>
      <c r="I40" s="805"/>
      <c r="J40" s="805"/>
      <c r="K40" s="805"/>
      <c r="L40" s="805"/>
      <c r="M40" s="805"/>
    </row>
    <row r="41" spans="1:13" x14ac:dyDescent="0.2">
      <c r="A41" s="804"/>
      <c r="B41" s="805"/>
      <c r="C41" s="805"/>
      <c r="D41" s="805"/>
      <c r="E41" s="805"/>
      <c r="F41" s="805"/>
      <c r="G41" s="805"/>
      <c r="H41" s="805"/>
      <c r="I41" s="805"/>
      <c r="J41" s="805"/>
      <c r="K41" s="805"/>
      <c r="L41" s="805"/>
      <c r="M41" s="805"/>
    </row>
    <row r="42" spans="1:13" ht="13.5" thickBot="1" x14ac:dyDescent="0.25">
      <c r="A42" s="804"/>
      <c r="B42" s="805"/>
      <c r="C42" s="805"/>
      <c r="D42" s="805"/>
      <c r="E42" s="805"/>
      <c r="F42" s="805"/>
      <c r="G42" s="805"/>
      <c r="H42" s="805"/>
      <c r="I42" s="805"/>
      <c r="J42" s="805"/>
      <c r="K42" s="805"/>
      <c r="L42" s="805"/>
      <c r="M42" s="805"/>
    </row>
    <row r="43" spans="1:13" ht="13.5" customHeight="1" thickBot="1" x14ac:dyDescent="0.25">
      <c r="A43" s="801" t="s">
        <v>76</v>
      </c>
      <c r="B43" s="899" t="s">
        <v>745</v>
      </c>
      <c r="C43" s="900"/>
      <c r="D43" s="901"/>
      <c r="E43" s="899" t="s">
        <v>746</v>
      </c>
      <c r="F43" s="900"/>
      <c r="G43" s="901"/>
      <c r="H43" s="899" t="s">
        <v>659</v>
      </c>
      <c r="I43" s="900"/>
      <c r="J43" s="901"/>
      <c r="K43" s="899" t="s">
        <v>662</v>
      </c>
      <c r="L43" s="900"/>
      <c r="M43" s="901"/>
    </row>
    <row r="44" spans="1:13" ht="21" customHeight="1" thickBot="1" x14ac:dyDescent="0.25">
      <c r="A44" s="785" t="s">
        <v>666</v>
      </c>
      <c r="B44" s="902"/>
      <c r="C44" s="903"/>
      <c r="D44" s="904"/>
      <c r="E44" s="902"/>
      <c r="F44" s="903"/>
      <c r="G44" s="904"/>
      <c r="H44" s="902"/>
      <c r="I44" s="903"/>
      <c r="J44" s="904"/>
      <c r="K44" s="902"/>
      <c r="L44" s="903"/>
      <c r="M44" s="904"/>
    </row>
    <row r="45" spans="1:13" ht="13.5" customHeight="1" thickBot="1" x14ac:dyDescent="0.25">
      <c r="A45" s="911" t="s">
        <v>751</v>
      </c>
      <c r="B45" s="905" t="s">
        <v>747</v>
      </c>
      <c r="C45" s="905" t="s">
        <v>748</v>
      </c>
      <c r="D45" s="905" t="s">
        <v>749</v>
      </c>
      <c r="E45" s="905" t="s">
        <v>747</v>
      </c>
      <c r="F45" s="905" t="s">
        <v>748</v>
      </c>
      <c r="G45" s="905" t="s">
        <v>749</v>
      </c>
      <c r="H45" s="905" t="s">
        <v>747</v>
      </c>
      <c r="I45" s="905" t="s">
        <v>748</v>
      </c>
      <c r="J45" s="905" t="s">
        <v>749</v>
      </c>
      <c r="K45" s="905" t="s">
        <v>747</v>
      </c>
      <c r="L45" s="905" t="s">
        <v>748</v>
      </c>
      <c r="M45" s="905" t="s">
        <v>749</v>
      </c>
    </row>
    <row r="46" spans="1:13" ht="12" customHeight="1" thickBot="1" x14ac:dyDescent="0.25">
      <c r="A46" s="911"/>
      <c r="B46" s="907"/>
      <c r="C46" s="907"/>
      <c r="D46" s="907"/>
      <c r="E46" s="907"/>
      <c r="F46" s="907"/>
      <c r="G46" s="907"/>
      <c r="H46" s="907"/>
      <c r="I46" s="907"/>
      <c r="J46" s="907"/>
      <c r="K46" s="907"/>
      <c r="L46" s="907"/>
      <c r="M46" s="907"/>
    </row>
    <row r="47" spans="1:13" x14ac:dyDescent="0.2">
      <c r="A47" s="786" t="s">
        <v>33</v>
      </c>
      <c r="B47" s="787">
        <v>0</v>
      </c>
      <c r="C47" s="706">
        <v>0</v>
      </c>
      <c r="D47" s="788">
        <f t="shared" ref="D47:D54" si="12">B47-C47</f>
        <v>0</v>
      </c>
      <c r="E47" s="787">
        <v>0</v>
      </c>
      <c r="F47" s="706">
        <v>0</v>
      </c>
      <c r="G47" s="788">
        <f t="shared" ref="G47:G54" si="13">E47-F47</f>
        <v>0</v>
      </c>
      <c r="H47" s="787">
        <v>0</v>
      </c>
      <c r="I47" s="706">
        <v>0</v>
      </c>
      <c r="J47" s="788">
        <f t="shared" ref="J47:J54" si="14">H47-I47</f>
        <v>0</v>
      </c>
      <c r="K47" s="789">
        <f t="shared" ref="K47:M54" si="15">H47+E47+B47</f>
        <v>0</v>
      </c>
      <c r="L47" s="790">
        <f t="shared" si="15"/>
        <v>0</v>
      </c>
      <c r="M47" s="788">
        <f t="shared" si="15"/>
        <v>0</v>
      </c>
    </row>
    <row r="48" spans="1:13" x14ac:dyDescent="0.2">
      <c r="A48" s="786" t="s">
        <v>668</v>
      </c>
      <c r="B48" s="787">
        <v>0</v>
      </c>
      <c r="C48" s="706">
        <v>0</v>
      </c>
      <c r="D48" s="788">
        <f t="shared" si="12"/>
        <v>0</v>
      </c>
      <c r="E48" s="787">
        <v>0</v>
      </c>
      <c r="F48" s="706">
        <v>0</v>
      </c>
      <c r="G48" s="788">
        <f t="shared" si="13"/>
        <v>0</v>
      </c>
      <c r="H48" s="787">
        <v>0</v>
      </c>
      <c r="I48" s="706">
        <v>0</v>
      </c>
      <c r="J48" s="788">
        <f t="shared" si="14"/>
        <v>0</v>
      </c>
      <c r="K48" s="789">
        <f t="shared" si="15"/>
        <v>0</v>
      </c>
      <c r="L48" s="790">
        <f t="shared" si="15"/>
        <v>0</v>
      </c>
      <c r="M48" s="788">
        <f t="shared" si="15"/>
        <v>0</v>
      </c>
    </row>
    <row r="49" spans="1:13" x14ac:dyDescent="0.2">
      <c r="A49" s="786" t="s">
        <v>54</v>
      </c>
      <c r="B49" s="787">
        <v>0</v>
      </c>
      <c r="C49" s="706">
        <v>0</v>
      </c>
      <c r="D49" s="788">
        <f t="shared" si="12"/>
        <v>0</v>
      </c>
      <c r="E49" s="787">
        <v>0</v>
      </c>
      <c r="F49" s="706">
        <v>0</v>
      </c>
      <c r="G49" s="788">
        <f t="shared" si="13"/>
        <v>0</v>
      </c>
      <c r="H49" s="787">
        <v>0</v>
      </c>
      <c r="I49" s="706">
        <v>0</v>
      </c>
      <c r="J49" s="788">
        <f t="shared" si="14"/>
        <v>0</v>
      </c>
      <c r="K49" s="789">
        <f t="shared" si="15"/>
        <v>0</v>
      </c>
      <c r="L49" s="790">
        <f t="shared" si="15"/>
        <v>0</v>
      </c>
      <c r="M49" s="788">
        <f t="shared" si="15"/>
        <v>0</v>
      </c>
    </row>
    <row r="50" spans="1:13" x14ac:dyDescent="0.2">
      <c r="A50" s="786" t="s">
        <v>53</v>
      </c>
      <c r="B50" s="787">
        <v>0</v>
      </c>
      <c r="C50" s="706">
        <v>0</v>
      </c>
      <c r="D50" s="788">
        <f t="shared" si="12"/>
        <v>0</v>
      </c>
      <c r="E50" s="787">
        <v>0</v>
      </c>
      <c r="F50" s="706">
        <v>0</v>
      </c>
      <c r="G50" s="788">
        <f t="shared" si="13"/>
        <v>0</v>
      </c>
      <c r="H50" s="787">
        <v>0</v>
      </c>
      <c r="I50" s="706">
        <v>0</v>
      </c>
      <c r="J50" s="788">
        <f t="shared" si="14"/>
        <v>0</v>
      </c>
      <c r="K50" s="789">
        <f t="shared" si="15"/>
        <v>0</v>
      </c>
      <c r="L50" s="790">
        <f t="shared" si="15"/>
        <v>0</v>
      </c>
      <c r="M50" s="788">
        <f t="shared" si="15"/>
        <v>0</v>
      </c>
    </row>
    <row r="51" spans="1:13" x14ac:dyDescent="0.2">
      <c r="A51" s="786" t="s">
        <v>669</v>
      </c>
      <c r="B51" s="787">
        <v>0</v>
      </c>
      <c r="C51" s="706">
        <v>0</v>
      </c>
      <c r="D51" s="788">
        <f t="shared" si="12"/>
        <v>0</v>
      </c>
      <c r="E51" s="787">
        <v>0</v>
      </c>
      <c r="F51" s="706">
        <v>0</v>
      </c>
      <c r="G51" s="788">
        <f t="shared" si="13"/>
        <v>0</v>
      </c>
      <c r="H51" s="787">
        <v>0</v>
      </c>
      <c r="I51" s="706">
        <v>0</v>
      </c>
      <c r="J51" s="788">
        <f t="shared" si="14"/>
        <v>0</v>
      </c>
      <c r="K51" s="789">
        <f t="shared" si="15"/>
        <v>0</v>
      </c>
      <c r="L51" s="790">
        <f t="shared" si="15"/>
        <v>0</v>
      </c>
      <c r="M51" s="788">
        <f t="shared" si="15"/>
        <v>0</v>
      </c>
    </row>
    <row r="52" spans="1:13" x14ac:dyDescent="0.2">
      <c r="A52" s="786" t="s">
        <v>670</v>
      </c>
      <c r="B52" s="787">
        <v>0</v>
      </c>
      <c r="C52" s="706">
        <v>0</v>
      </c>
      <c r="D52" s="788">
        <f t="shared" si="12"/>
        <v>0</v>
      </c>
      <c r="E52" s="787">
        <v>0</v>
      </c>
      <c r="F52" s="706">
        <v>0</v>
      </c>
      <c r="G52" s="788">
        <f t="shared" si="13"/>
        <v>0</v>
      </c>
      <c r="H52" s="787">
        <v>0</v>
      </c>
      <c r="I52" s="706">
        <v>0</v>
      </c>
      <c r="J52" s="788">
        <f t="shared" si="14"/>
        <v>0</v>
      </c>
      <c r="K52" s="789">
        <f t="shared" si="15"/>
        <v>0</v>
      </c>
      <c r="L52" s="790">
        <f t="shared" si="15"/>
        <v>0</v>
      </c>
      <c r="M52" s="788">
        <f t="shared" si="15"/>
        <v>0</v>
      </c>
    </row>
    <row r="53" spans="1:13" x14ac:dyDescent="0.2">
      <c r="A53" s="786" t="s">
        <v>750</v>
      </c>
      <c r="B53" s="787">
        <v>35715</v>
      </c>
      <c r="C53" s="706">
        <v>35715</v>
      </c>
      <c r="D53" s="788">
        <f t="shared" si="12"/>
        <v>0</v>
      </c>
      <c r="E53" s="787">
        <v>0</v>
      </c>
      <c r="F53" s="706">
        <v>0</v>
      </c>
      <c r="G53" s="788">
        <f t="shared" si="13"/>
        <v>0</v>
      </c>
      <c r="H53" s="787">
        <v>0</v>
      </c>
      <c r="I53" s="706">
        <v>0</v>
      </c>
      <c r="J53" s="788">
        <f t="shared" si="14"/>
        <v>0</v>
      </c>
      <c r="K53" s="789">
        <f t="shared" si="15"/>
        <v>35715</v>
      </c>
      <c r="L53" s="790">
        <f t="shared" si="15"/>
        <v>35715</v>
      </c>
      <c r="M53" s="788">
        <f t="shared" si="15"/>
        <v>0</v>
      </c>
    </row>
    <row r="54" spans="1:13" s="738" customFormat="1" ht="13.5" thickBot="1" x14ac:dyDescent="0.25">
      <c r="A54" s="749" t="s">
        <v>671</v>
      </c>
      <c r="B54" s="787">
        <v>0</v>
      </c>
      <c r="C54" s="706">
        <v>0</v>
      </c>
      <c r="D54" s="788">
        <f t="shared" si="12"/>
        <v>0</v>
      </c>
      <c r="E54" s="787">
        <v>0</v>
      </c>
      <c r="F54" s="706">
        <v>0</v>
      </c>
      <c r="G54" s="788">
        <f t="shared" si="13"/>
        <v>0</v>
      </c>
      <c r="H54" s="787">
        <v>0</v>
      </c>
      <c r="I54" s="706">
        <v>0</v>
      </c>
      <c r="J54" s="788">
        <f t="shared" si="14"/>
        <v>0</v>
      </c>
      <c r="K54" s="789">
        <f t="shared" si="15"/>
        <v>0</v>
      </c>
      <c r="L54" s="790">
        <f t="shared" si="15"/>
        <v>0</v>
      </c>
      <c r="M54" s="788">
        <f t="shared" si="15"/>
        <v>0</v>
      </c>
    </row>
    <row r="55" spans="1:13" ht="26.25" thickBot="1" x14ac:dyDescent="0.25">
      <c r="A55" s="791" t="s">
        <v>672</v>
      </c>
      <c r="B55" s="792">
        <f>SUM(B47:B54)</f>
        <v>35715</v>
      </c>
      <c r="C55" s="792">
        <f t="shared" ref="C55:M55" si="16">SUM(C47:C54)</f>
        <v>35715</v>
      </c>
      <c r="D55" s="792">
        <f t="shared" si="16"/>
        <v>0</v>
      </c>
      <c r="E55" s="792">
        <f t="shared" si="16"/>
        <v>0</v>
      </c>
      <c r="F55" s="792">
        <f t="shared" si="16"/>
        <v>0</v>
      </c>
      <c r="G55" s="792">
        <f t="shared" si="16"/>
        <v>0</v>
      </c>
      <c r="H55" s="793">
        <f t="shared" si="16"/>
        <v>0</v>
      </c>
      <c r="I55" s="792">
        <f t="shared" si="16"/>
        <v>0</v>
      </c>
      <c r="J55" s="792">
        <f t="shared" si="16"/>
        <v>0</v>
      </c>
      <c r="K55" s="792">
        <f t="shared" si="16"/>
        <v>35715</v>
      </c>
      <c r="L55" s="792">
        <f t="shared" si="16"/>
        <v>35715</v>
      </c>
      <c r="M55" s="792">
        <f t="shared" si="16"/>
        <v>0</v>
      </c>
    </row>
    <row r="56" spans="1:13" ht="26.25" thickBot="1" x14ac:dyDescent="0.25">
      <c r="A56" s="791" t="s">
        <v>677</v>
      </c>
      <c r="B56" s="792">
        <f>B55</f>
        <v>35715</v>
      </c>
      <c r="C56" s="792">
        <f t="shared" ref="C56:M56" si="17">C55</f>
        <v>35715</v>
      </c>
      <c r="D56" s="792">
        <f t="shared" si="17"/>
        <v>0</v>
      </c>
      <c r="E56" s="792">
        <f t="shared" si="17"/>
        <v>0</v>
      </c>
      <c r="F56" s="792">
        <f t="shared" si="17"/>
        <v>0</v>
      </c>
      <c r="G56" s="792">
        <f t="shared" si="17"/>
        <v>0</v>
      </c>
      <c r="H56" s="792">
        <f t="shared" si="17"/>
        <v>0</v>
      </c>
      <c r="I56" s="792">
        <f t="shared" si="17"/>
        <v>0</v>
      </c>
      <c r="J56" s="792">
        <f t="shared" si="17"/>
        <v>0</v>
      </c>
      <c r="K56" s="792">
        <f t="shared" si="17"/>
        <v>35715</v>
      </c>
      <c r="L56" s="792">
        <f t="shared" si="17"/>
        <v>35715</v>
      </c>
      <c r="M56" s="792">
        <f t="shared" si="17"/>
        <v>0</v>
      </c>
    </row>
    <row r="57" spans="1:13" x14ac:dyDescent="0.2">
      <c r="A57" s="804"/>
      <c r="B57" s="805"/>
      <c r="C57" s="805"/>
      <c r="D57" s="805"/>
      <c r="E57" s="805"/>
      <c r="F57" s="805"/>
      <c r="G57" s="805"/>
      <c r="H57" s="805"/>
      <c r="I57" s="805"/>
      <c r="J57" s="805"/>
      <c r="K57" s="805"/>
      <c r="L57" s="805"/>
      <c r="M57" s="805"/>
    </row>
    <row r="58" spans="1:13" x14ac:dyDescent="0.2">
      <c r="A58" s="804"/>
      <c r="B58" s="805"/>
      <c r="C58" s="805"/>
      <c r="D58" s="805"/>
      <c r="E58" s="805"/>
      <c r="F58" s="805"/>
      <c r="G58" s="805"/>
      <c r="H58" s="805"/>
      <c r="I58" s="805"/>
      <c r="J58" s="805"/>
      <c r="K58" s="805"/>
      <c r="L58" s="805"/>
      <c r="M58" s="805"/>
    </row>
    <row r="59" spans="1:13" x14ac:dyDescent="0.2">
      <c r="A59" s="804"/>
      <c r="B59" s="805"/>
      <c r="C59" s="805"/>
      <c r="D59" s="805"/>
      <c r="E59" s="805" t="s">
        <v>169</v>
      </c>
      <c r="F59" s="805"/>
      <c r="G59" s="805"/>
      <c r="H59" s="805"/>
      <c r="I59" s="805"/>
      <c r="J59" s="805"/>
      <c r="K59" s="805"/>
      <c r="L59" s="805"/>
      <c r="M59" s="805"/>
    </row>
    <row r="60" spans="1:13" x14ac:dyDescent="0.2">
      <c r="A60" s="804"/>
      <c r="B60" s="805"/>
      <c r="C60" s="805"/>
      <c r="D60" s="805"/>
      <c r="E60" s="805"/>
      <c r="F60" s="805"/>
      <c r="G60" s="805"/>
      <c r="H60" s="805"/>
      <c r="I60" s="805"/>
      <c r="J60" s="805"/>
      <c r="K60" s="805"/>
      <c r="L60" s="805"/>
      <c r="M60" s="805"/>
    </row>
    <row r="61" spans="1:13" x14ac:dyDescent="0.2">
      <c r="A61" s="804"/>
      <c r="B61" s="805"/>
      <c r="C61" s="805"/>
      <c r="D61" s="805"/>
      <c r="E61" s="805"/>
      <c r="F61" s="805"/>
      <c r="G61" s="805"/>
      <c r="H61" s="805"/>
      <c r="I61" s="805"/>
      <c r="J61" s="805"/>
      <c r="K61" s="805"/>
      <c r="L61" s="805"/>
      <c r="M61" s="805"/>
    </row>
    <row r="62" spans="1:13" ht="13.5" thickBot="1" x14ac:dyDescent="0.25">
      <c r="A62" s="804"/>
      <c r="B62" s="805"/>
      <c r="C62" s="805"/>
      <c r="D62" s="805"/>
      <c r="E62" s="805"/>
      <c r="F62" s="805"/>
      <c r="G62" s="805"/>
      <c r="H62" s="805"/>
      <c r="I62" s="805"/>
      <c r="J62" s="805"/>
      <c r="K62" s="805"/>
      <c r="L62" s="805"/>
      <c r="M62" s="805"/>
    </row>
    <row r="63" spans="1:13" ht="13.5" customHeight="1" thickBot="1" x14ac:dyDescent="0.25">
      <c r="A63" s="801" t="s">
        <v>76</v>
      </c>
      <c r="B63" s="899" t="s">
        <v>745</v>
      </c>
      <c r="C63" s="900"/>
      <c r="D63" s="901"/>
      <c r="E63" s="899" t="s">
        <v>746</v>
      </c>
      <c r="F63" s="900"/>
      <c r="G63" s="901"/>
      <c r="H63" s="899" t="s">
        <v>659</v>
      </c>
      <c r="I63" s="900"/>
      <c r="J63" s="901"/>
      <c r="K63" s="899" t="s">
        <v>662</v>
      </c>
      <c r="L63" s="900"/>
      <c r="M63" s="901"/>
    </row>
    <row r="64" spans="1:13" ht="13.5" thickBot="1" x14ac:dyDescent="0.25">
      <c r="A64" s="801"/>
      <c r="B64" s="902"/>
      <c r="C64" s="903"/>
      <c r="D64" s="904"/>
      <c r="E64" s="902"/>
      <c r="F64" s="903"/>
      <c r="G64" s="904"/>
      <c r="H64" s="902"/>
      <c r="I64" s="903"/>
      <c r="J64" s="904"/>
      <c r="K64" s="902"/>
      <c r="L64" s="903"/>
      <c r="M64" s="904"/>
    </row>
    <row r="65" spans="1:14" ht="19.5" customHeight="1" thickBot="1" x14ac:dyDescent="0.25">
      <c r="A65" s="911" t="s">
        <v>752</v>
      </c>
      <c r="B65" s="905" t="s">
        <v>747</v>
      </c>
      <c r="C65" s="905" t="s">
        <v>748</v>
      </c>
      <c r="D65" s="905" t="s">
        <v>749</v>
      </c>
      <c r="E65" s="905" t="s">
        <v>747</v>
      </c>
      <c r="F65" s="905" t="s">
        <v>748</v>
      </c>
      <c r="G65" s="905" t="s">
        <v>749</v>
      </c>
      <c r="H65" s="905" t="s">
        <v>747</v>
      </c>
      <c r="I65" s="905" t="s">
        <v>748</v>
      </c>
      <c r="J65" s="905" t="s">
        <v>749</v>
      </c>
      <c r="K65" s="905" t="s">
        <v>747</v>
      </c>
      <c r="L65" s="905" t="s">
        <v>748</v>
      </c>
      <c r="M65" s="905" t="s">
        <v>749</v>
      </c>
    </row>
    <row r="66" spans="1:14" ht="21" customHeight="1" thickBot="1" x14ac:dyDescent="0.25">
      <c r="A66" s="911"/>
      <c r="B66" s="907"/>
      <c r="C66" s="907"/>
      <c r="D66" s="907"/>
      <c r="E66" s="907"/>
      <c r="F66" s="907"/>
      <c r="G66" s="907"/>
      <c r="H66" s="907"/>
      <c r="I66" s="907"/>
      <c r="J66" s="907"/>
      <c r="K66" s="907"/>
      <c r="L66" s="907"/>
      <c r="M66" s="902"/>
      <c r="N66" s="806"/>
    </row>
    <row r="67" spans="1:14" x14ac:dyDescent="0.2">
      <c r="A67" s="786" t="s">
        <v>33</v>
      </c>
      <c r="B67" s="787">
        <v>0</v>
      </c>
      <c r="C67" s="706">
        <v>0</v>
      </c>
      <c r="D67" s="788">
        <f t="shared" ref="D67:D74" si="18">B67-C67</f>
        <v>0</v>
      </c>
      <c r="E67" s="787">
        <v>0</v>
      </c>
      <c r="F67" s="706">
        <v>0</v>
      </c>
      <c r="G67" s="788">
        <f t="shared" ref="G67:G74" si="19">E67-F67</f>
        <v>0</v>
      </c>
      <c r="H67" s="787">
        <v>0</v>
      </c>
      <c r="I67" s="706">
        <v>0</v>
      </c>
      <c r="J67" s="788">
        <f t="shared" ref="J67:J74" si="20">H67-I67</f>
        <v>0</v>
      </c>
      <c r="K67" s="789">
        <f t="shared" ref="K67:M74" si="21">H67+E67+B67</f>
        <v>0</v>
      </c>
      <c r="L67" s="790">
        <f t="shared" si="21"/>
        <v>0</v>
      </c>
      <c r="M67" s="788">
        <f t="shared" si="21"/>
        <v>0</v>
      </c>
      <c r="N67" s="806"/>
    </row>
    <row r="68" spans="1:14" x14ac:dyDescent="0.2">
      <c r="A68" s="786" t="s">
        <v>668</v>
      </c>
      <c r="B68" s="787">
        <v>0</v>
      </c>
      <c r="C68" s="706">
        <v>0</v>
      </c>
      <c r="D68" s="788">
        <f t="shared" si="18"/>
        <v>0</v>
      </c>
      <c r="E68" s="787">
        <v>0</v>
      </c>
      <c r="F68" s="706">
        <v>0</v>
      </c>
      <c r="G68" s="788">
        <f t="shared" si="19"/>
        <v>0</v>
      </c>
      <c r="H68" s="787">
        <v>0</v>
      </c>
      <c r="I68" s="706">
        <v>0</v>
      </c>
      <c r="J68" s="788">
        <f t="shared" si="20"/>
        <v>0</v>
      </c>
      <c r="K68" s="789">
        <f t="shared" si="21"/>
        <v>0</v>
      </c>
      <c r="L68" s="790">
        <f t="shared" si="21"/>
        <v>0</v>
      </c>
      <c r="M68" s="788">
        <f t="shared" si="21"/>
        <v>0</v>
      </c>
      <c r="N68" s="806"/>
    </row>
    <row r="69" spans="1:14" x14ac:dyDescent="0.2">
      <c r="A69" s="786" t="s">
        <v>54</v>
      </c>
      <c r="B69" s="787">
        <v>0</v>
      </c>
      <c r="C69" s="706">
        <v>0</v>
      </c>
      <c r="D69" s="788">
        <f t="shared" si="18"/>
        <v>0</v>
      </c>
      <c r="E69" s="787">
        <v>0</v>
      </c>
      <c r="F69" s="706">
        <v>0</v>
      </c>
      <c r="G69" s="788">
        <f t="shared" si="19"/>
        <v>0</v>
      </c>
      <c r="H69" s="787">
        <v>0</v>
      </c>
      <c r="I69" s="706">
        <v>0</v>
      </c>
      <c r="J69" s="788">
        <f t="shared" si="20"/>
        <v>0</v>
      </c>
      <c r="K69" s="789">
        <f t="shared" si="21"/>
        <v>0</v>
      </c>
      <c r="L69" s="790">
        <f t="shared" si="21"/>
        <v>0</v>
      </c>
      <c r="M69" s="788">
        <f t="shared" si="21"/>
        <v>0</v>
      </c>
      <c r="N69" s="806"/>
    </row>
    <row r="70" spans="1:14" x14ac:dyDescent="0.2">
      <c r="A70" s="786" t="s">
        <v>53</v>
      </c>
      <c r="B70" s="787">
        <v>0</v>
      </c>
      <c r="C70" s="706">
        <v>0</v>
      </c>
      <c r="D70" s="788">
        <f t="shared" si="18"/>
        <v>0</v>
      </c>
      <c r="E70" s="787">
        <v>0</v>
      </c>
      <c r="F70" s="706">
        <v>0</v>
      </c>
      <c r="G70" s="788">
        <f t="shared" si="19"/>
        <v>0</v>
      </c>
      <c r="H70" s="787">
        <v>0</v>
      </c>
      <c r="I70" s="706">
        <v>0</v>
      </c>
      <c r="J70" s="788">
        <f t="shared" si="20"/>
        <v>0</v>
      </c>
      <c r="K70" s="789">
        <f t="shared" si="21"/>
        <v>0</v>
      </c>
      <c r="L70" s="790">
        <f t="shared" si="21"/>
        <v>0</v>
      </c>
      <c r="M70" s="788">
        <f t="shared" si="21"/>
        <v>0</v>
      </c>
      <c r="N70" s="806"/>
    </row>
    <row r="71" spans="1:14" x14ac:dyDescent="0.2">
      <c r="A71" s="786" t="s">
        <v>669</v>
      </c>
      <c r="B71" s="787">
        <v>0</v>
      </c>
      <c r="C71" s="706">
        <v>0</v>
      </c>
      <c r="D71" s="788">
        <f t="shared" si="18"/>
        <v>0</v>
      </c>
      <c r="E71" s="787">
        <v>0</v>
      </c>
      <c r="F71" s="706">
        <v>0</v>
      </c>
      <c r="G71" s="788">
        <f t="shared" si="19"/>
        <v>0</v>
      </c>
      <c r="H71" s="787">
        <v>0</v>
      </c>
      <c r="I71" s="706">
        <v>0</v>
      </c>
      <c r="J71" s="788">
        <f t="shared" si="20"/>
        <v>0</v>
      </c>
      <c r="K71" s="789">
        <f t="shared" si="21"/>
        <v>0</v>
      </c>
      <c r="L71" s="790">
        <f t="shared" si="21"/>
        <v>0</v>
      </c>
      <c r="M71" s="788">
        <f t="shared" si="21"/>
        <v>0</v>
      </c>
      <c r="N71" s="806"/>
    </row>
    <row r="72" spans="1:14" x14ac:dyDescent="0.2">
      <c r="A72" s="786" t="s">
        <v>670</v>
      </c>
      <c r="B72" s="787">
        <v>0</v>
      </c>
      <c r="C72" s="706">
        <v>0</v>
      </c>
      <c r="D72" s="788">
        <f t="shared" si="18"/>
        <v>0</v>
      </c>
      <c r="E72" s="787">
        <v>0</v>
      </c>
      <c r="F72" s="706">
        <v>0</v>
      </c>
      <c r="G72" s="788">
        <f t="shared" si="19"/>
        <v>0</v>
      </c>
      <c r="H72" s="787">
        <v>0</v>
      </c>
      <c r="I72" s="706">
        <v>0</v>
      </c>
      <c r="J72" s="788">
        <f t="shared" si="20"/>
        <v>0</v>
      </c>
      <c r="K72" s="789">
        <f t="shared" si="21"/>
        <v>0</v>
      </c>
      <c r="L72" s="790">
        <f t="shared" si="21"/>
        <v>0</v>
      </c>
      <c r="M72" s="788">
        <f t="shared" si="21"/>
        <v>0</v>
      </c>
      <c r="N72" s="806"/>
    </row>
    <row r="73" spans="1:14" x14ac:dyDescent="0.2">
      <c r="A73" s="786" t="s">
        <v>750</v>
      </c>
      <c r="B73" s="787">
        <v>0</v>
      </c>
      <c r="C73" s="706">
        <v>0</v>
      </c>
      <c r="D73" s="788">
        <f t="shared" si="18"/>
        <v>0</v>
      </c>
      <c r="E73" s="787">
        <v>10497</v>
      </c>
      <c r="F73" s="706">
        <v>10497</v>
      </c>
      <c r="G73" s="788">
        <f t="shared" si="19"/>
        <v>0</v>
      </c>
      <c r="H73" s="787">
        <v>0</v>
      </c>
      <c r="I73" s="706">
        <v>0</v>
      </c>
      <c r="J73" s="788">
        <f t="shared" si="20"/>
        <v>0</v>
      </c>
      <c r="K73" s="789">
        <f t="shared" si="21"/>
        <v>10497</v>
      </c>
      <c r="L73" s="790">
        <f t="shared" si="21"/>
        <v>10497</v>
      </c>
      <c r="M73" s="788">
        <f t="shared" si="21"/>
        <v>0</v>
      </c>
      <c r="N73" s="806"/>
    </row>
    <row r="74" spans="1:14" s="738" customFormat="1" ht="13.5" thickBot="1" x14ac:dyDescent="0.25">
      <c r="A74" s="749" t="s">
        <v>671</v>
      </c>
      <c r="B74" s="787">
        <v>0</v>
      </c>
      <c r="C74" s="706">
        <v>0</v>
      </c>
      <c r="D74" s="788">
        <f t="shared" si="18"/>
        <v>0</v>
      </c>
      <c r="E74" s="787">
        <v>0</v>
      </c>
      <c r="F74" s="706">
        <v>0</v>
      </c>
      <c r="G74" s="788">
        <f t="shared" si="19"/>
        <v>0</v>
      </c>
      <c r="H74" s="787">
        <v>0</v>
      </c>
      <c r="I74" s="706">
        <v>0</v>
      </c>
      <c r="J74" s="788">
        <f t="shared" si="20"/>
        <v>0</v>
      </c>
      <c r="K74" s="789">
        <f t="shared" si="21"/>
        <v>0</v>
      </c>
      <c r="L74" s="790">
        <f t="shared" si="21"/>
        <v>0</v>
      </c>
      <c r="M74" s="788">
        <f t="shared" si="21"/>
        <v>0</v>
      </c>
    </row>
    <row r="75" spans="1:14" ht="51.75" thickBot="1" x14ac:dyDescent="0.25">
      <c r="A75" s="791" t="s">
        <v>753</v>
      </c>
      <c r="B75" s="792">
        <f>SUM(B67:B74)</f>
        <v>0</v>
      </c>
      <c r="C75" s="792">
        <f t="shared" ref="C75:M75" si="22">SUM(C67:C74)</f>
        <v>0</v>
      </c>
      <c r="D75" s="792">
        <f t="shared" si="22"/>
        <v>0</v>
      </c>
      <c r="E75" s="792">
        <f t="shared" si="22"/>
        <v>10497</v>
      </c>
      <c r="F75" s="792">
        <f t="shared" si="22"/>
        <v>10497</v>
      </c>
      <c r="G75" s="792">
        <f t="shared" si="22"/>
        <v>0</v>
      </c>
      <c r="H75" s="793">
        <f t="shared" si="22"/>
        <v>0</v>
      </c>
      <c r="I75" s="792">
        <f t="shared" si="22"/>
        <v>0</v>
      </c>
      <c r="J75" s="792">
        <f t="shared" si="22"/>
        <v>0</v>
      </c>
      <c r="K75" s="792">
        <f t="shared" si="22"/>
        <v>10497</v>
      </c>
      <c r="L75" s="792">
        <f t="shared" si="22"/>
        <v>10497</v>
      </c>
      <c r="M75" s="792">
        <f t="shared" si="22"/>
        <v>0</v>
      </c>
    </row>
    <row r="76" spans="1:14" ht="26.25" thickBot="1" x14ac:dyDescent="0.25">
      <c r="A76" s="791" t="s">
        <v>695</v>
      </c>
      <c r="B76" s="792">
        <f t="shared" ref="B76:M76" si="23">B35+B56+B75</f>
        <v>35715</v>
      </c>
      <c r="C76" s="792">
        <f t="shared" si="23"/>
        <v>35715</v>
      </c>
      <c r="D76" s="792">
        <f t="shared" si="23"/>
        <v>0</v>
      </c>
      <c r="E76" s="792">
        <f t="shared" si="23"/>
        <v>10497</v>
      </c>
      <c r="F76" s="792">
        <f t="shared" si="23"/>
        <v>10497</v>
      </c>
      <c r="G76" s="792">
        <f t="shared" si="23"/>
        <v>0</v>
      </c>
      <c r="H76" s="792">
        <f t="shared" si="23"/>
        <v>231861</v>
      </c>
      <c r="I76" s="792">
        <f t="shared" si="23"/>
        <v>231861</v>
      </c>
      <c r="J76" s="792">
        <f t="shared" si="23"/>
        <v>0</v>
      </c>
      <c r="K76" s="792">
        <f t="shared" si="23"/>
        <v>278073</v>
      </c>
      <c r="L76" s="792">
        <f t="shared" si="23"/>
        <v>278073</v>
      </c>
      <c r="M76" s="792">
        <f t="shared" si="23"/>
        <v>0</v>
      </c>
    </row>
    <row r="77" spans="1:14" ht="13.5" thickBot="1" x14ac:dyDescent="0.25">
      <c r="A77" s="804"/>
      <c r="B77" s="805"/>
      <c r="C77" s="805"/>
      <c r="D77" s="805"/>
      <c r="E77" s="805"/>
      <c r="F77" s="805"/>
      <c r="G77" s="805"/>
      <c r="H77" s="805"/>
      <c r="I77" s="805"/>
      <c r="J77" s="805"/>
      <c r="K77" s="805"/>
      <c r="L77" s="805"/>
      <c r="M77" s="805"/>
    </row>
    <row r="78" spans="1:14" ht="51" customHeight="1" thickBot="1" x14ac:dyDescent="0.25">
      <c r="A78" s="796" t="s">
        <v>705</v>
      </c>
      <c r="B78" s="807">
        <f>B76</f>
        <v>35715</v>
      </c>
      <c r="C78" s="807">
        <f t="shared" ref="C78:M78" si="24">C76</f>
        <v>35715</v>
      </c>
      <c r="D78" s="807">
        <f t="shared" si="24"/>
        <v>0</v>
      </c>
      <c r="E78" s="807">
        <f t="shared" si="24"/>
        <v>10497</v>
      </c>
      <c r="F78" s="807">
        <f t="shared" si="24"/>
        <v>10497</v>
      </c>
      <c r="G78" s="807">
        <f t="shared" si="24"/>
        <v>0</v>
      </c>
      <c r="H78" s="807">
        <f t="shared" si="24"/>
        <v>231861</v>
      </c>
      <c r="I78" s="807">
        <f t="shared" si="24"/>
        <v>231861</v>
      </c>
      <c r="J78" s="807">
        <f t="shared" si="24"/>
        <v>0</v>
      </c>
      <c r="K78" s="807">
        <f t="shared" si="24"/>
        <v>278073</v>
      </c>
      <c r="L78" s="807">
        <f t="shared" si="24"/>
        <v>278073</v>
      </c>
      <c r="M78" s="807">
        <f t="shared" si="24"/>
        <v>0</v>
      </c>
    </row>
    <row r="79" spans="1:14" ht="13.5" thickBot="1" x14ac:dyDescent="0.25">
      <c r="A79" s="805"/>
      <c r="B79" s="805"/>
      <c r="C79" s="805"/>
      <c r="D79" s="805"/>
      <c r="E79" s="805"/>
      <c r="F79" s="805"/>
      <c r="G79" s="805"/>
      <c r="H79" s="805"/>
      <c r="I79" s="805"/>
      <c r="J79" s="805"/>
      <c r="K79" s="805"/>
      <c r="L79" s="805"/>
      <c r="M79" s="805"/>
    </row>
    <row r="80" spans="1:14" ht="13.5" thickBot="1" x14ac:dyDescent="0.25">
      <c r="A80" s="783" t="s">
        <v>76</v>
      </c>
      <c r="B80" s="899" t="s">
        <v>745</v>
      </c>
      <c r="C80" s="900"/>
      <c r="D80" s="901"/>
      <c r="E80" s="899" t="s">
        <v>746</v>
      </c>
      <c r="F80" s="900"/>
      <c r="G80" s="901"/>
      <c r="H80" s="899" t="s">
        <v>659</v>
      </c>
      <c r="I80" s="900"/>
      <c r="J80" s="901"/>
      <c r="K80" s="899" t="s">
        <v>662</v>
      </c>
      <c r="L80" s="900"/>
      <c r="M80" s="901"/>
    </row>
    <row r="81" spans="1:13" ht="13.5" customHeight="1" thickBot="1" x14ac:dyDescent="0.25">
      <c r="A81" s="784" t="s">
        <v>706</v>
      </c>
      <c r="B81" s="902"/>
      <c r="C81" s="903"/>
      <c r="D81" s="904"/>
      <c r="E81" s="902"/>
      <c r="F81" s="903"/>
      <c r="G81" s="904"/>
      <c r="H81" s="902"/>
      <c r="I81" s="903"/>
      <c r="J81" s="904"/>
      <c r="K81" s="902"/>
      <c r="L81" s="903"/>
      <c r="M81" s="904"/>
    </row>
    <row r="82" spans="1:13" ht="13.5" thickBot="1" x14ac:dyDescent="0.25">
      <c r="A82" s="785"/>
      <c r="B82" s="905" t="s">
        <v>747</v>
      </c>
      <c r="C82" s="905" t="s">
        <v>748</v>
      </c>
      <c r="D82" s="905" t="s">
        <v>749</v>
      </c>
      <c r="E82" s="905" t="s">
        <v>747</v>
      </c>
      <c r="F82" s="905" t="s">
        <v>748</v>
      </c>
      <c r="G82" s="905" t="s">
        <v>749</v>
      </c>
      <c r="H82" s="905" t="s">
        <v>747</v>
      </c>
      <c r="I82" s="905" t="s">
        <v>748</v>
      </c>
      <c r="J82" s="905" t="s">
        <v>749</v>
      </c>
      <c r="K82" s="901" t="s">
        <v>747</v>
      </c>
      <c r="L82" s="905" t="s">
        <v>748</v>
      </c>
      <c r="M82" s="905" t="s">
        <v>749</v>
      </c>
    </row>
    <row r="83" spans="1:13" ht="13.5" customHeight="1" thickBot="1" x14ac:dyDescent="0.25">
      <c r="A83" s="785" t="s">
        <v>666</v>
      </c>
      <c r="B83" s="906"/>
      <c r="C83" s="906"/>
      <c r="D83" s="906"/>
      <c r="E83" s="906"/>
      <c r="F83" s="906"/>
      <c r="G83" s="906"/>
      <c r="H83" s="906"/>
      <c r="I83" s="906"/>
      <c r="J83" s="906"/>
      <c r="K83" s="910"/>
      <c r="L83" s="906"/>
      <c r="M83" s="906"/>
    </row>
    <row r="84" spans="1:13" ht="39" thickBot="1" x14ac:dyDescent="0.25">
      <c r="A84" s="742" t="s">
        <v>667</v>
      </c>
      <c r="B84" s="907"/>
      <c r="C84" s="907"/>
      <c r="D84" s="907"/>
      <c r="E84" s="907"/>
      <c r="F84" s="907"/>
      <c r="G84" s="907"/>
      <c r="H84" s="907"/>
      <c r="I84" s="907"/>
      <c r="J84" s="907"/>
      <c r="K84" s="904"/>
      <c r="L84" s="907"/>
      <c r="M84" s="907"/>
    </row>
    <row r="85" spans="1:13" x14ac:dyDescent="0.2">
      <c r="A85" s="786" t="s">
        <v>33</v>
      </c>
      <c r="B85" s="787">
        <v>0</v>
      </c>
      <c r="C85" s="706">
        <v>0</v>
      </c>
      <c r="D85" s="788">
        <f t="shared" ref="D85:D92" si="25">B85-C85</f>
        <v>0</v>
      </c>
      <c r="E85" s="787">
        <v>0</v>
      </c>
      <c r="F85" s="706">
        <v>0</v>
      </c>
      <c r="G85" s="788">
        <f t="shared" ref="G85:G92" si="26">E85-F85</f>
        <v>0</v>
      </c>
      <c r="H85" s="787">
        <v>0</v>
      </c>
      <c r="I85" s="706">
        <v>0</v>
      </c>
      <c r="J85" s="788">
        <f t="shared" ref="J85:J92" si="27">H85-I85</f>
        <v>0</v>
      </c>
      <c r="K85" s="789">
        <f t="shared" ref="K85:M92" si="28">H85+E85+B85</f>
        <v>0</v>
      </c>
      <c r="L85" s="790">
        <f t="shared" si="28"/>
        <v>0</v>
      </c>
      <c r="M85" s="788">
        <f t="shared" si="28"/>
        <v>0</v>
      </c>
    </row>
    <row r="86" spans="1:13" x14ac:dyDescent="0.2">
      <c r="A86" s="786" t="s">
        <v>668</v>
      </c>
      <c r="B86" s="787">
        <v>0</v>
      </c>
      <c r="C86" s="706">
        <v>0</v>
      </c>
      <c r="D86" s="788">
        <f t="shared" si="25"/>
        <v>0</v>
      </c>
      <c r="E86" s="787">
        <v>0</v>
      </c>
      <c r="F86" s="706">
        <v>0</v>
      </c>
      <c r="G86" s="788">
        <f t="shared" si="26"/>
        <v>0</v>
      </c>
      <c r="H86" s="787">
        <v>0</v>
      </c>
      <c r="I86" s="706">
        <v>0</v>
      </c>
      <c r="J86" s="788">
        <f t="shared" si="27"/>
        <v>0</v>
      </c>
      <c r="K86" s="789">
        <f t="shared" si="28"/>
        <v>0</v>
      </c>
      <c r="L86" s="790">
        <f t="shared" si="28"/>
        <v>0</v>
      </c>
      <c r="M86" s="788">
        <f t="shared" si="28"/>
        <v>0</v>
      </c>
    </row>
    <row r="87" spans="1:13" x14ac:dyDescent="0.2">
      <c r="A87" s="786" t="s">
        <v>54</v>
      </c>
      <c r="B87" s="787">
        <v>0</v>
      </c>
      <c r="C87" s="706">
        <v>0</v>
      </c>
      <c r="D87" s="788">
        <f t="shared" si="25"/>
        <v>0</v>
      </c>
      <c r="E87" s="787">
        <v>0</v>
      </c>
      <c r="F87" s="706">
        <v>0</v>
      </c>
      <c r="G87" s="788">
        <f t="shared" si="26"/>
        <v>0</v>
      </c>
      <c r="H87" s="787">
        <v>0</v>
      </c>
      <c r="I87" s="706">
        <v>0</v>
      </c>
      <c r="J87" s="788">
        <f t="shared" si="27"/>
        <v>0</v>
      </c>
      <c r="K87" s="789">
        <f t="shared" si="28"/>
        <v>0</v>
      </c>
      <c r="L87" s="790">
        <f t="shared" si="28"/>
        <v>0</v>
      </c>
      <c r="M87" s="788">
        <f t="shared" si="28"/>
        <v>0</v>
      </c>
    </row>
    <row r="88" spans="1:13" x14ac:dyDescent="0.2">
      <c r="A88" s="786" t="s">
        <v>53</v>
      </c>
      <c r="B88" s="787">
        <v>0</v>
      </c>
      <c r="C88" s="706">
        <v>0</v>
      </c>
      <c r="D88" s="788">
        <f t="shared" si="25"/>
        <v>0</v>
      </c>
      <c r="E88" s="787">
        <v>0</v>
      </c>
      <c r="F88" s="706">
        <v>0</v>
      </c>
      <c r="G88" s="788">
        <f t="shared" si="26"/>
        <v>0</v>
      </c>
      <c r="H88" s="787">
        <v>0</v>
      </c>
      <c r="I88" s="706">
        <v>0</v>
      </c>
      <c r="J88" s="788">
        <f t="shared" si="27"/>
        <v>0</v>
      </c>
      <c r="K88" s="789">
        <f t="shared" si="28"/>
        <v>0</v>
      </c>
      <c r="L88" s="790">
        <f t="shared" si="28"/>
        <v>0</v>
      </c>
      <c r="M88" s="788">
        <f t="shared" si="28"/>
        <v>0</v>
      </c>
    </row>
    <row r="89" spans="1:13" x14ac:dyDescent="0.2">
      <c r="A89" s="786" t="s">
        <v>669</v>
      </c>
      <c r="B89" s="787">
        <v>0</v>
      </c>
      <c r="C89" s="706">
        <v>0</v>
      </c>
      <c r="D89" s="788">
        <f t="shared" si="25"/>
        <v>0</v>
      </c>
      <c r="E89" s="787">
        <v>0</v>
      </c>
      <c r="F89" s="706">
        <v>0</v>
      </c>
      <c r="G89" s="788">
        <f t="shared" si="26"/>
        <v>0</v>
      </c>
      <c r="H89" s="787">
        <v>0</v>
      </c>
      <c r="I89" s="706">
        <v>0</v>
      </c>
      <c r="J89" s="788">
        <f t="shared" si="27"/>
        <v>0</v>
      </c>
      <c r="K89" s="789">
        <f t="shared" si="28"/>
        <v>0</v>
      </c>
      <c r="L89" s="790">
        <f t="shared" si="28"/>
        <v>0</v>
      </c>
      <c r="M89" s="788">
        <f t="shared" si="28"/>
        <v>0</v>
      </c>
    </row>
    <row r="90" spans="1:13" x14ac:dyDescent="0.2">
      <c r="A90" s="786" t="s">
        <v>754</v>
      </c>
      <c r="B90" s="787">
        <v>0</v>
      </c>
      <c r="C90" s="706">
        <v>0</v>
      </c>
      <c r="D90" s="788">
        <f t="shared" si="25"/>
        <v>0</v>
      </c>
      <c r="E90" s="787">
        <v>0</v>
      </c>
      <c r="F90" s="706">
        <v>0</v>
      </c>
      <c r="G90" s="788">
        <f t="shared" si="26"/>
        <v>0</v>
      </c>
      <c r="H90" s="787">
        <v>0</v>
      </c>
      <c r="I90" s="706">
        <v>0</v>
      </c>
      <c r="J90" s="788">
        <f t="shared" si="27"/>
        <v>0</v>
      </c>
      <c r="K90" s="789">
        <f t="shared" si="28"/>
        <v>0</v>
      </c>
      <c r="L90" s="790">
        <f t="shared" si="28"/>
        <v>0</v>
      </c>
      <c r="M90" s="788">
        <f t="shared" si="28"/>
        <v>0</v>
      </c>
    </row>
    <row r="91" spans="1:13" ht="12" customHeight="1" x14ac:dyDescent="0.2">
      <c r="A91" s="786" t="s">
        <v>750</v>
      </c>
      <c r="B91" s="787">
        <v>30359</v>
      </c>
      <c r="C91" s="706">
        <v>30359</v>
      </c>
      <c r="D91" s="788">
        <f t="shared" si="25"/>
        <v>0</v>
      </c>
      <c r="E91" s="787"/>
      <c r="F91" s="706"/>
      <c r="G91" s="788">
        <f t="shared" si="26"/>
        <v>0</v>
      </c>
      <c r="H91" s="787">
        <v>0</v>
      </c>
      <c r="I91" s="706">
        <v>0</v>
      </c>
      <c r="J91" s="788">
        <f t="shared" si="27"/>
        <v>0</v>
      </c>
      <c r="K91" s="789">
        <f t="shared" si="28"/>
        <v>30359</v>
      </c>
      <c r="L91" s="790">
        <f t="shared" si="28"/>
        <v>30359</v>
      </c>
      <c r="M91" s="788">
        <f t="shared" si="28"/>
        <v>0</v>
      </c>
    </row>
    <row r="92" spans="1:13" s="738" customFormat="1" ht="13.5" thickBot="1" x14ac:dyDescent="0.25">
      <c r="A92" s="749" t="s">
        <v>671</v>
      </c>
      <c r="B92" s="787">
        <v>0</v>
      </c>
      <c r="C92" s="706">
        <v>0</v>
      </c>
      <c r="D92" s="788">
        <f t="shared" si="25"/>
        <v>0</v>
      </c>
      <c r="E92" s="787">
        <v>0</v>
      </c>
      <c r="F92" s="706">
        <v>0</v>
      </c>
      <c r="G92" s="788">
        <f t="shared" si="26"/>
        <v>0</v>
      </c>
      <c r="H92" s="787">
        <v>0</v>
      </c>
      <c r="I92" s="706">
        <v>0</v>
      </c>
      <c r="J92" s="788">
        <f t="shared" si="27"/>
        <v>0</v>
      </c>
      <c r="K92" s="789">
        <f t="shared" si="28"/>
        <v>0</v>
      </c>
      <c r="L92" s="790">
        <f t="shared" si="28"/>
        <v>0</v>
      </c>
      <c r="M92" s="788">
        <f t="shared" si="28"/>
        <v>0</v>
      </c>
    </row>
    <row r="93" spans="1:13" ht="26.25" thickBot="1" x14ac:dyDescent="0.25">
      <c r="A93" s="791" t="s">
        <v>672</v>
      </c>
      <c r="B93" s="792">
        <f>SUM(B85:B92)</f>
        <v>30359</v>
      </c>
      <c r="C93" s="792">
        <f t="shared" ref="C93:M93" si="29">SUM(C85:C92)</f>
        <v>30359</v>
      </c>
      <c r="D93" s="792">
        <f t="shared" si="29"/>
        <v>0</v>
      </c>
      <c r="E93" s="792">
        <f t="shared" si="29"/>
        <v>0</v>
      </c>
      <c r="F93" s="792">
        <f t="shared" si="29"/>
        <v>0</v>
      </c>
      <c r="G93" s="792">
        <f t="shared" si="29"/>
        <v>0</v>
      </c>
      <c r="H93" s="793">
        <f t="shared" si="29"/>
        <v>0</v>
      </c>
      <c r="I93" s="792">
        <f t="shared" si="29"/>
        <v>0</v>
      </c>
      <c r="J93" s="792">
        <f t="shared" si="29"/>
        <v>0</v>
      </c>
      <c r="K93" s="792">
        <f t="shared" si="29"/>
        <v>30359</v>
      </c>
      <c r="L93" s="792">
        <f t="shared" si="29"/>
        <v>30359</v>
      </c>
      <c r="M93" s="792">
        <f t="shared" si="29"/>
        <v>0</v>
      </c>
    </row>
    <row r="94" spans="1:13" x14ac:dyDescent="0.2">
      <c r="A94" s="802"/>
      <c r="B94" s="803"/>
      <c r="C94" s="803"/>
      <c r="D94" s="803"/>
      <c r="E94" s="803"/>
      <c r="F94" s="803"/>
      <c r="G94" s="803"/>
      <c r="H94" s="803"/>
      <c r="I94" s="803"/>
      <c r="J94" s="803"/>
      <c r="K94" s="803"/>
      <c r="L94" s="803"/>
      <c r="M94" s="803"/>
    </row>
    <row r="95" spans="1:13" x14ac:dyDescent="0.2">
      <c r="A95" s="804"/>
      <c r="B95" s="805"/>
      <c r="C95" s="805"/>
      <c r="D95" s="805"/>
      <c r="E95" s="805"/>
      <c r="F95" s="805"/>
      <c r="G95" s="805"/>
      <c r="H95" s="805"/>
      <c r="I95" s="805"/>
      <c r="J95" s="805"/>
      <c r="K95" s="805"/>
      <c r="L95" s="805"/>
      <c r="M95" s="805"/>
    </row>
    <row r="96" spans="1:13" x14ac:dyDescent="0.2">
      <c r="A96" s="804"/>
      <c r="B96" s="805"/>
      <c r="C96" s="805"/>
      <c r="D96" s="805"/>
      <c r="E96" s="805"/>
      <c r="F96" s="805"/>
      <c r="G96" s="805"/>
      <c r="H96" s="805"/>
      <c r="I96" s="805"/>
      <c r="J96" s="805"/>
      <c r="K96" s="805"/>
      <c r="L96" s="805"/>
      <c r="M96" s="805"/>
    </row>
    <row r="97" spans="1:13" ht="13.5" thickBot="1" x14ac:dyDescent="0.25">
      <c r="A97" s="804"/>
      <c r="B97" s="805"/>
      <c r="C97" s="805"/>
      <c r="D97" s="805"/>
      <c r="E97" s="805"/>
      <c r="F97" s="805"/>
      <c r="G97" s="805"/>
      <c r="H97" s="805"/>
      <c r="I97" s="805"/>
      <c r="J97" s="805"/>
      <c r="K97" s="805"/>
      <c r="L97" s="805"/>
      <c r="M97" s="805"/>
    </row>
    <row r="98" spans="1:13" ht="13.5" customHeight="1" thickBot="1" x14ac:dyDescent="0.25">
      <c r="A98" s="801" t="s">
        <v>76</v>
      </c>
      <c r="B98" s="899" t="s">
        <v>745</v>
      </c>
      <c r="C98" s="900"/>
      <c r="D98" s="901"/>
      <c r="E98" s="899" t="s">
        <v>746</v>
      </c>
      <c r="F98" s="900"/>
      <c r="G98" s="901"/>
      <c r="H98" s="899" t="s">
        <v>659</v>
      </c>
      <c r="I98" s="900"/>
      <c r="J98" s="901"/>
      <c r="K98" s="899" t="s">
        <v>662</v>
      </c>
      <c r="L98" s="900"/>
      <c r="M98" s="901"/>
    </row>
    <row r="99" spans="1:13" ht="13.5" thickBot="1" x14ac:dyDescent="0.25">
      <c r="A99" s="801"/>
      <c r="B99" s="902"/>
      <c r="C99" s="903"/>
      <c r="D99" s="904"/>
      <c r="E99" s="902"/>
      <c r="F99" s="903"/>
      <c r="G99" s="904"/>
      <c r="H99" s="902"/>
      <c r="I99" s="903"/>
      <c r="J99" s="904"/>
      <c r="K99" s="902"/>
      <c r="L99" s="903"/>
      <c r="M99" s="904"/>
    </row>
    <row r="100" spans="1:13" ht="16.5" customHeight="1" thickBot="1" x14ac:dyDescent="0.25">
      <c r="A100" s="911" t="s">
        <v>752</v>
      </c>
      <c r="B100" s="905" t="s">
        <v>747</v>
      </c>
      <c r="C100" s="905" t="s">
        <v>748</v>
      </c>
      <c r="D100" s="905" t="s">
        <v>749</v>
      </c>
      <c r="E100" s="905" t="s">
        <v>747</v>
      </c>
      <c r="F100" s="905" t="s">
        <v>748</v>
      </c>
      <c r="G100" s="905" t="s">
        <v>749</v>
      </c>
      <c r="H100" s="905" t="s">
        <v>747</v>
      </c>
      <c r="I100" s="905" t="s">
        <v>748</v>
      </c>
      <c r="J100" s="905" t="s">
        <v>749</v>
      </c>
      <c r="K100" s="905" t="s">
        <v>747</v>
      </c>
      <c r="L100" s="905" t="s">
        <v>748</v>
      </c>
      <c r="M100" s="905" t="s">
        <v>749</v>
      </c>
    </row>
    <row r="101" spans="1:13" ht="24" customHeight="1" thickBot="1" x14ac:dyDescent="0.25">
      <c r="A101" s="911"/>
      <c r="B101" s="907"/>
      <c r="C101" s="907"/>
      <c r="D101" s="907"/>
      <c r="E101" s="907"/>
      <c r="F101" s="907"/>
      <c r="G101" s="907"/>
      <c r="H101" s="907"/>
      <c r="I101" s="907"/>
      <c r="J101" s="907"/>
      <c r="K101" s="907"/>
      <c r="L101" s="907"/>
      <c r="M101" s="907"/>
    </row>
    <row r="102" spans="1:13" x14ac:dyDescent="0.2">
      <c r="A102" s="786" t="s">
        <v>33</v>
      </c>
      <c r="B102" s="787">
        <v>0</v>
      </c>
      <c r="C102" s="706">
        <v>0</v>
      </c>
      <c r="D102" s="788">
        <f t="shared" ref="D102:D109" si="30">B102-C102</f>
        <v>0</v>
      </c>
      <c r="E102" s="787">
        <v>0</v>
      </c>
      <c r="F102" s="706">
        <v>0</v>
      </c>
      <c r="G102" s="788">
        <f t="shared" ref="G102:G109" si="31">E102-F102</f>
        <v>0</v>
      </c>
      <c r="H102" s="787">
        <v>0</v>
      </c>
      <c r="I102" s="706">
        <v>0</v>
      </c>
      <c r="J102" s="788">
        <f t="shared" ref="J102:J109" si="32">H102-I102</f>
        <v>0</v>
      </c>
      <c r="K102" s="789">
        <f t="shared" ref="K102:M109" si="33">H102+E102+B102</f>
        <v>0</v>
      </c>
      <c r="L102" s="790">
        <f t="shared" si="33"/>
        <v>0</v>
      </c>
      <c r="M102" s="788">
        <f t="shared" si="33"/>
        <v>0</v>
      </c>
    </row>
    <row r="103" spans="1:13" x14ac:dyDescent="0.2">
      <c r="A103" s="786" t="s">
        <v>668</v>
      </c>
      <c r="B103" s="787">
        <v>0</v>
      </c>
      <c r="C103" s="706">
        <v>0</v>
      </c>
      <c r="D103" s="788">
        <f t="shared" si="30"/>
        <v>0</v>
      </c>
      <c r="E103" s="787">
        <v>0</v>
      </c>
      <c r="F103" s="706">
        <v>0</v>
      </c>
      <c r="G103" s="788">
        <f t="shared" si="31"/>
        <v>0</v>
      </c>
      <c r="H103" s="787">
        <v>0</v>
      </c>
      <c r="I103" s="706">
        <v>0</v>
      </c>
      <c r="J103" s="788">
        <f t="shared" si="32"/>
        <v>0</v>
      </c>
      <c r="K103" s="789">
        <f t="shared" si="33"/>
        <v>0</v>
      </c>
      <c r="L103" s="790">
        <f t="shared" si="33"/>
        <v>0</v>
      </c>
      <c r="M103" s="788">
        <f t="shared" si="33"/>
        <v>0</v>
      </c>
    </row>
    <row r="104" spans="1:13" x14ac:dyDescent="0.2">
      <c r="A104" s="786" t="s">
        <v>54</v>
      </c>
      <c r="B104" s="787">
        <v>0</v>
      </c>
      <c r="C104" s="706">
        <v>0</v>
      </c>
      <c r="D104" s="788">
        <f t="shared" si="30"/>
        <v>0</v>
      </c>
      <c r="E104" s="787">
        <v>0</v>
      </c>
      <c r="F104" s="706">
        <v>0</v>
      </c>
      <c r="G104" s="788">
        <f t="shared" si="31"/>
        <v>0</v>
      </c>
      <c r="H104" s="787">
        <v>0</v>
      </c>
      <c r="I104" s="706">
        <v>0</v>
      </c>
      <c r="J104" s="788">
        <f t="shared" si="32"/>
        <v>0</v>
      </c>
      <c r="K104" s="789">
        <f t="shared" si="33"/>
        <v>0</v>
      </c>
      <c r="L104" s="790">
        <f t="shared" si="33"/>
        <v>0</v>
      </c>
      <c r="M104" s="788">
        <f t="shared" si="33"/>
        <v>0</v>
      </c>
    </row>
    <row r="105" spans="1:13" x14ac:dyDescent="0.2">
      <c r="A105" s="786" t="s">
        <v>53</v>
      </c>
      <c r="B105" s="787">
        <v>0</v>
      </c>
      <c r="C105" s="706">
        <v>0</v>
      </c>
      <c r="D105" s="788">
        <f t="shared" si="30"/>
        <v>0</v>
      </c>
      <c r="E105" s="787">
        <v>0</v>
      </c>
      <c r="F105" s="706">
        <v>0</v>
      </c>
      <c r="G105" s="788">
        <f t="shared" si="31"/>
        <v>0</v>
      </c>
      <c r="H105" s="787">
        <v>0</v>
      </c>
      <c r="I105" s="706">
        <v>0</v>
      </c>
      <c r="J105" s="788">
        <f t="shared" si="32"/>
        <v>0</v>
      </c>
      <c r="K105" s="789">
        <f t="shared" si="33"/>
        <v>0</v>
      </c>
      <c r="L105" s="790">
        <f t="shared" si="33"/>
        <v>0</v>
      </c>
      <c r="M105" s="788">
        <f t="shared" si="33"/>
        <v>0</v>
      </c>
    </row>
    <row r="106" spans="1:13" x14ac:dyDescent="0.2">
      <c r="A106" s="786" t="s">
        <v>669</v>
      </c>
      <c r="B106" s="787">
        <v>0</v>
      </c>
      <c r="C106" s="706">
        <v>0</v>
      </c>
      <c r="D106" s="788">
        <f t="shared" si="30"/>
        <v>0</v>
      </c>
      <c r="E106" s="787">
        <v>0</v>
      </c>
      <c r="F106" s="706">
        <v>0</v>
      </c>
      <c r="G106" s="788">
        <f t="shared" si="31"/>
        <v>0</v>
      </c>
      <c r="H106" s="787">
        <v>0</v>
      </c>
      <c r="I106" s="706">
        <v>0</v>
      </c>
      <c r="J106" s="788">
        <f t="shared" si="32"/>
        <v>0</v>
      </c>
      <c r="K106" s="789">
        <f t="shared" si="33"/>
        <v>0</v>
      </c>
      <c r="L106" s="790">
        <f t="shared" si="33"/>
        <v>0</v>
      </c>
      <c r="M106" s="788">
        <f t="shared" si="33"/>
        <v>0</v>
      </c>
    </row>
    <row r="107" spans="1:13" x14ac:dyDescent="0.2">
      <c r="A107" s="786" t="s">
        <v>670</v>
      </c>
      <c r="B107" s="787">
        <v>0</v>
      </c>
      <c r="C107" s="706">
        <v>0</v>
      </c>
      <c r="D107" s="788">
        <f t="shared" si="30"/>
        <v>0</v>
      </c>
      <c r="E107" s="787">
        <v>0</v>
      </c>
      <c r="F107" s="706">
        <v>0</v>
      </c>
      <c r="G107" s="788">
        <f t="shared" si="31"/>
        <v>0</v>
      </c>
      <c r="H107" s="787">
        <v>0</v>
      </c>
      <c r="I107" s="706">
        <v>0</v>
      </c>
      <c r="J107" s="788">
        <f t="shared" si="32"/>
        <v>0</v>
      </c>
      <c r="K107" s="789">
        <f t="shared" si="33"/>
        <v>0</v>
      </c>
      <c r="L107" s="790">
        <f t="shared" si="33"/>
        <v>0</v>
      </c>
      <c r="M107" s="788">
        <f t="shared" si="33"/>
        <v>0</v>
      </c>
    </row>
    <row r="108" spans="1:13" x14ac:dyDescent="0.2">
      <c r="A108" s="786" t="s">
        <v>750</v>
      </c>
      <c r="B108" s="787">
        <v>0</v>
      </c>
      <c r="C108" s="706">
        <v>0</v>
      </c>
      <c r="D108" s="788">
        <f t="shared" si="30"/>
        <v>0</v>
      </c>
      <c r="E108" s="787">
        <v>365208</v>
      </c>
      <c r="F108" s="706">
        <v>365208</v>
      </c>
      <c r="G108" s="788">
        <f t="shared" si="31"/>
        <v>0</v>
      </c>
      <c r="H108" s="787">
        <v>0</v>
      </c>
      <c r="I108" s="706">
        <v>0</v>
      </c>
      <c r="J108" s="788">
        <f t="shared" si="32"/>
        <v>0</v>
      </c>
      <c r="K108" s="789">
        <f t="shared" si="33"/>
        <v>365208</v>
      </c>
      <c r="L108" s="790">
        <f t="shared" si="33"/>
        <v>365208</v>
      </c>
      <c r="M108" s="788">
        <f t="shared" si="33"/>
        <v>0</v>
      </c>
    </row>
    <row r="109" spans="1:13" s="738" customFormat="1" ht="13.5" thickBot="1" x14ac:dyDescent="0.25">
      <c r="A109" s="749" t="s">
        <v>671</v>
      </c>
      <c r="B109" s="787">
        <v>0</v>
      </c>
      <c r="C109" s="706">
        <v>0</v>
      </c>
      <c r="D109" s="788">
        <f t="shared" si="30"/>
        <v>0</v>
      </c>
      <c r="E109" s="787">
        <v>0</v>
      </c>
      <c r="F109" s="706">
        <v>0</v>
      </c>
      <c r="G109" s="788">
        <f t="shared" si="31"/>
        <v>0</v>
      </c>
      <c r="H109" s="787">
        <v>0</v>
      </c>
      <c r="I109" s="706">
        <v>0</v>
      </c>
      <c r="J109" s="788">
        <f t="shared" si="32"/>
        <v>0</v>
      </c>
      <c r="K109" s="789">
        <f t="shared" si="33"/>
        <v>0</v>
      </c>
      <c r="L109" s="790">
        <f t="shared" si="33"/>
        <v>0</v>
      </c>
      <c r="M109" s="788">
        <f t="shared" si="33"/>
        <v>0</v>
      </c>
    </row>
    <row r="110" spans="1:13" ht="26.25" thickBot="1" x14ac:dyDescent="0.25">
      <c r="A110" s="791" t="s">
        <v>684</v>
      </c>
      <c r="B110" s="792">
        <f>SUM(B102:B109)</f>
        <v>0</v>
      </c>
      <c r="C110" s="792">
        <f t="shared" ref="C110:M110" si="34">SUM(C102:C109)</f>
        <v>0</v>
      </c>
      <c r="D110" s="792">
        <f t="shared" si="34"/>
        <v>0</v>
      </c>
      <c r="E110" s="792">
        <f t="shared" si="34"/>
        <v>365208</v>
      </c>
      <c r="F110" s="792">
        <f t="shared" si="34"/>
        <v>365208</v>
      </c>
      <c r="G110" s="792">
        <f t="shared" si="34"/>
        <v>0</v>
      </c>
      <c r="H110" s="793">
        <f t="shared" si="34"/>
        <v>0</v>
      </c>
      <c r="I110" s="792">
        <f t="shared" si="34"/>
        <v>0</v>
      </c>
      <c r="J110" s="792">
        <f t="shared" si="34"/>
        <v>0</v>
      </c>
      <c r="K110" s="792">
        <f t="shared" si="34"/>
        <v>365208</v>
      </c>
      <c r="L110" s="792">
        <f t="shared" si="34"/>
        <v>365208</v>
      </c>
      <c r="M110" s="792">
        <f t="shared" si="34"/>
        <v>0</v>
      </c>
    </row>
    <row r="111" spans="1:13" ht="26.25" thickBot="1" x14ac:dyDescent="0.25">
      <c r="A111" s="808" t="s">
        <v>677</v>
      </c>
      <c r="B111" s="792">
        <f>B93+B110</f>
        <v>30359</v>
      </c>
      <c r="C111" s="792">
        <f t="shared" ref="C111:M111" si="35">C93+C110</f>
        <v>30359</v>
      </c>
      <c r="D111" s="792">
        <f t="shared" si="35"/>
        <v>0</v>
      </c>
      <c r="E111" s="792">
        <f t="shared" si="35"/>
        <v>365208</v>
      </c>
      <c r="F111" s="792">
        <f t="shared" si="35"/>
        <v>365208</v>
      </c>
      <c r="G111" s="792">
        <f t="shared" si="35"/>
        <v>0</v>
      </c>
      <c r="H111" s="792">
        <f t="shared" si="35"/>
        <v>0</v>
      </c>
      <c r="I111" s="792">
        <f t="shared" si="35"/>
        <v>0</v>
      </c>
      <c r="J111" s="792">
        <f t="shared" si="35"/>
        <v>0</v>
      </c>
      <c r="K111" s="792">
        <f t="shared" si="35"/>
        <v>395567</v>
      </c>
      <c r="L111" s="792">
        <f t="shared" si="35"/>
        <v>395567</v>
      </c>
      <c r="M111" s="792">
        <f t="shared" si="35"/>
        <v>0</v>
      </c>
    </row>
    <row r="112" spans="1:13" ht="26.25" thickBot="1" x14ac:dyDescent="0.25">
      <c r="A112" s="808" t="s">
        <v>695</v>
      </c>
      <c r="B112" s="792">
        <f>B111</f>
        <v>30359</v>
      </c>
      <c r="C112" s="792">
        <f t="shared" ref="C112:M112" si="36">C111</f>
        <v>30359</v>
      </c>
      <c r="D112" s="792">
        <f t="shared" si="36"/>
        <v>0</v>
      </c>
      <c r="E112" s="792">
        <f t="shared" si="36"/>
        <v>365208</v>
      </c>
      <c r="F112" s="792">
        <f t="shared" si="36"/>
        <v>365208</v>
      </c>
      <c r="G112" s="792">
        <f t="shared" si="36"/>
        <v>0</v>
      </c>
      <c r="H112" s="792">
        <f t="shared" si="36"/>
        <v>0</v>
      </c>
      <c r="I112" s="792">
        <f t="shared" si="36"/>
        <v>0</v>
      </c>
      <c r="J112" s="792">
        <f t="shared" si="36"/>
        <v>0</v>
      </c>
      <c r="K112" s="792">
        <f t="shared" si="36"/>
        <v>395567</v>
      </c>
      <c r="L112" s="792">
        <f t="shared" si="36"/>
        <v>395567</v>
      </c>
      <c r="M112" s="792">
        <f t="shared" si="36"/>
        <v>0</v>
      </c>
    </row>
    <row r="113" spans="1:13" ht="13.5" thickBot="1" x14ac:dyDescent="0.25">
      <c r="A113" s="802"/>
      <c r="B113" s="803"/>
      <c r="C113" s="803"/>
      <c r="D113" s="803"/>
      <c r="E113" s="803"/>
      <c r="F113" s="803"/>
      <c r="G113" s="803"/>
      <c r="H113" s="803"/>
      <c r="I113" s="803"/>
      <c r="J113" s="803"/>
      <c r="K113" s="803"/>
      <c r="L113" s="803"/>
      <c r="M113" s="803"/>
    </row>
    <row r="114" spans="1:13" ht="33.75" customHeight="1" thickBot="1" x14ac:dyDescent="0.25">
      <c r="A114" s="796" t="s">
        <v>740</v>
      </c>
      <c r="B114" s="809">
        <f>B112</f>
        <v>30359</v>
      </c>
      <c r="C114" s="809">
        <f t="shared" ref="C114:M114" si="37">C112</f>
        <v>30359</v>
      </c>
      <c r="D114" s="809">
        <f t="shared" si="37"/>
        <v>0</v>
      </c>
      <c r="E114" s="809">
        <f t="shared" si="37"/>
        <v>365208</v>
      </c>
      <c r="F114" s="809">
        <f t="shared" si="37"/>
        <v>365208</v>
      </c>
      <c r="G114" s="809">
        <f t="shared" si="37"/>
        <v>0</v>
      </c>
      <c r="H114" s="809">
        <f t="shared" si="37"/>
        <v>0</v>
      </c>
      <c r="I114" s="809">
        <f t="shared" si="37"/>
        <v>0</v>
      </c>
      <c r="J114" s="809">
        <f t="shared" si="37"/>
        <v>0</v>
      </c>
      <c r="K114" s="809">
        <f t="shared" si="37"/>
        <v>395567</v>
      </c>
      <c r="L114" s="809">
        <f t="shared" si="37"/>
        <v>395567</v>
      </c>
      <c r="M114" s="809">
        <f t="shared" si="37"/>
        <v>0</v>
      </c>
    </row>
    <row r="115" spans="1:13" x14ac:dyDescent="0.2">
      <c r="A115" s="804"/>
      <c r="B115" s="805"/>
      <c r="C115" s="805"/>
      <c r="D115" s="805"/>
      <c r="E115" s="805"/>
      <c r="F115" s="805"/>
      <c r="G115" s="805"/>
      <c r="H115" s="805"/>
      <c r="I115" s="805"/>
      <c r="J115" s="805"/>
      <c r="K115" s="805"/>
      <c r="L115" s="805"/>
      <c r="M115" s="805"/>
    </row>
    <row r="116" spans="1:13" x14ac:dyDescent="0.2">
      <c r="A116" s="804"/>
      <c r="B116" s="805"/>
      <c r="C116" s="805"/>
      <c r="D116" s="805"/>
      <c r="E116" s="805"/>
      <c r="F116" s="805"/>
      <c r="G116" s="805"/>
      <c r="H116" s="805"/>
      <c r="I116" s="805"/>
      <c r="J116" s="805"/>
      <c r="K116" s="805"/>
      <c r="L116" s="805"/>
      <c r="M116" s="805"/>
    </row>
    <row r="117" spans="1:13" x14ac:dyDescent="0.2">
      <c r="A117" s="804"/>
      <c r="B117" s="805"/>
      <c r="C117" s="805"/>
      <c r="D117" s="805"/>
      <c r="E117" s="805"/>
      <c r="F117" s="805"/>
      <c r="G117" s="805"/>
      <c r="H117" s="805"/>
      <c r="I117" s="805"/>
      <c r="J117" s="805"/>
      <c r="K117" s="805"/>
      <c r="L117" s="805"/>
      <c r="M117" s="805"/>
    </row>
    <row r="118" spans="1:13" ht="13.5" thickBot="1" x14ac:dyDescent="0.25">
      <c r="A118" s="805"/>
      <c r="B118" s="805"/>
      <c r="C118" s="805"/>
      <c r="D118" s="805"/>
      <c r="E118" s="805"/>
      <c r="F118" s="805"/>
      <c r="G118" s="805"/>
      <c r="H118" s="805"/>
      <c r="I118" s="805"/>
      <c r="J118" s="805"/>
      <c r="K118" s="805"/>
      <c r="L118" s="805"/>
      <c r="M118" s="805"/>
    </row>
    <row r="119" spans="1:13" ht="12.75" customHeight="1" x14ac:dyDescent="0.2">
      <c r="A119" s="905" t="s">
        <v>76</v>
      </c>
      <c r="B119" s="899" t="s">
        <v>745</v>
      </c>
      <c r="C119" s="900"/>
      <c r="D119" s="901"/>
      <c r="E119" s="899" t="s">
        <v>746</v>
      </c>
      <c r="F119" s="900"/>
      <c r="G119" s="901"/>
      <c r="H119" s="899" t="s">
        <v>659</v>
      </c>
      <c r="I119" s="900"/>
      <c r="J119" s="901"/>
      <c r="K119" s="899" t="s">
        <v>662</v>
      </c>
      <c r="L119" s="900"/>
      <c r="M119" s="901"/>
    </row>
    <row r="120" spans="1:13" ht="13.5" customHeight="1" thickBot="1" x14ac:dyDescent="0.25">
      <c r="A120" s="907"/>
      <c r="B120" s="902"/>
      <c r="C120" s="903"/>
      <c r="D120" s="904"/>
      <c r="E120" s="902"/>
      <c r="F120" s="903"/>
      <c r="G120" s="904"/>
      <c r="H120" s="902"/>
      <c r="I120" s="903"/>
      <c r="J120" s="904"/>
      <c r="K120" s="902"/>
      <c r="L120" s="903"/>
      <c r="M120" s="904"/>
    </row>
    <row r="121" spans="1:13" ht="21" customHeight="1" x14ac:dyDescent="0.2">
      <c r="A121" s="912" t="s">
        <v>626</v>
      </c>
      <c r="B121" s="905" t="s">
        <v>747</v>
      </c>
      <c r="C121" s="905" t="s">
        <v>748</v>
      </c>
      <c r="D121" s="905" t="s">
        <v>749</v>
      </c>
      <c r="E121" s="905" t="s">
        <v>747</v>
      </c>
      <c r="F121" s="905" t="s">
        <v>748</v>
      </c>
      <c r="G121" s="905" t="s">
        <v>749</v>
      </c>
      <c r="H121" s="905" t="s">
        <v>747</v>
      </c>
      <c r="I121" s="905" t="s">
        <v>748</v>
      </c>
      <c r="J121" s="905" t="s">
        <v>749</v>
      </c>
      <c r="K121" s="905" t="s">
        <v>747</v>
      </c>
      <c r="L121" s="905" t="s">
        <v>748</v>
      </c>
      <c r="M121" s="905" t="s">
        <v>749</v>
      </c>
    </row>
    <row r="122" spans="1:13" ht="13.5" customHeight="1" thickBot="1" x14ac:dyDescent="0.25">
      <c r="A122" s="913"/>
      <c r="B122" s="907"/>
      <c r="C122" s="907"/>
      <c r="D122" s="907"/>
      <c r="E122" s="907"/>
      <c r="F122" s="907"/>
      <c r="G122" s="907"/>
      <c r="H122" s="907"/>
      <c r="I122" s="907"/>
      <c r="J122" s="907"/>
      <c r="K122" s="907"/>
      <c r="L122" s="907"/>
      <c r="M122" s="907"/>
    </row>
    <row r="123" spans="1:13" ht="33.75" customHeight="1" thickBot="1" x14ac:dyDescent="0.25">
      <c r="A123" s="796" t="s">
        <v>679</v>
      </c>
      <c r="B123" s="810">
        <f t="shared" ref="B123:M123" si="38">B19</f>
        <v>641</v>
      </c>
      <c r="C123" s="810">
        <f t="shared" si="38"/>
        <v>641</v>
      </c>
      <c r="D123" s="810">
        <f t="shared" si="38"/>
        <v>0</v>
      </c>
      <c r="E123" s="810">
        <f t="shared" si="38"/>
        <v>0</v>
      </c>
      <c r="F123" s="810">
        <f t="shared" si="38"/>
        <v>0</v>
      </c>
      <c r="G123" s="810">
        <f t="shared" si="38"/>
        <v>0</v>
      </c>
      <c r="H123" s="810">
        <f t="shared" si="38"/>
        <v>0</v>
      </c>
      <c r="I123" s="810">
        <f t="shared" si="38"/>
        <v>0</v>
      </c>
      <c r="J123" s="810">
        <f t="shared" si="38"/>
        <v>0</v>
      </c>
      <c r="K123" s="810">
        <f t="shared" si="38"/>
        <v>641</v>
      </c>
      <c r="L123" s="810">
        <f t="shared" si="38"/>
        <v>641</v>
      </c>
      <c r="M123" s="810">
        <f t="shared" si="38"/>
        <v>0</v>
      </c>
    </row>
    <row r="124" spans="1:13" ht="48" thickBot="1" x14ac:dyDescent="0.25">
      <c r="A124" s="811" t="s">
        <v>705</v>
      </c>
      <c r="B124" s="810">
        <f>B78</f>
        <v>35715</v>
      </c>
      <c r="C124" s="810">
        <f t="shared" ref="C124:M124" si="39">C78</f>
        <v>35715</v>
      </c>
      <c r="D124" s="810">
        <f t="shared" si="39"/>
        <v>0</v>
      </c>
      <c r="E124" s="810">
        <f t="shared" si="39"/>
        <v>10497</v>
      </c>
      <c r="F124" s="810">
        <f t="shared" si="39"/>
        <v>10497</v>
      </c>
      <c r="G124" s="810">
        <f t="shared" si="39"/>
        <v>0</v>
      </c>
      <c r="H124" s="810">
        <f t="shared" si="39"/>
        <v>231861</v>
      </c>
      <c r="I124" s="810">
        <f t="shared" si="39"/>
        <v>231861</v>
      </c>
      <c r="J124" s="810">
        <f t="shared" si="39"/>
        <v>0</v>
      </c>
      <c r="K124" s="810">
        <f t="shared" si="39"/>
        <v>278073</v>
      </c>
      <c r="L124" s="810">
        <f t="shared" si="39"/>
        <v>278073</v>
      </c>
      <c r="M124" s="810">
        <f t="shared" si="39"/>
        <v>0</v>
      </c>
    </row>
    <row r="125" spans="1:13" ht="32.25" thickBot="1" x14ac:dyDescent="0.25">
      <c r="A125" s="796" t="s">
        <v>740</v>
      </c>
      <c r="B125" s="810">
        <f>B114</f>
        <v>30359</v>
      </c>
      <c r="C125" s="810">
        <f t="shared" ref="C125:M125" si="40">C114</f>
        <v>30359</v>
      </c>
      <c r="D125" s="810">
        <f t="shared" si="40"/>
        <v>0</v>
      </c>
      <c r="E125" s="810">
        <f t="shared" si="40"/>
        <v>365208</v>
      </c>
      <c r="F125" s="810">
        <f t="shared" si="40"/>
        <v>365208</v>
      </c>
      <c r="G125" s="810">
        <f t="shared" si="40"/>
        <v>0</v>
      </c>
      <c r="H125" s="810">
        <f t="shared" si="40"/>
        <v>0</v>
      </c>
      <c r="I125" s="810">
        <f t="shared" si="40"/>
        <v>0</v>
      </c>
      <c r="J125" s="810">
        <f t="shared" si="40"/>
        <v>0</v>
      </c>
      <c r="K125" s="810">
        <f t="shared" si="40"/>
        <v>395567</v>
      </c>
      <c r="L125" s="810">
        <f t="shared" si="40"/>
        <v>395567</v>
      </c>
      <c r="M125" s="810">
        <f t="shared" si="40"/>
        <v>0</v>
      </c>
    </row>
    <row r="126" spans="1:13" ht="32.25" thickBot="1" x14ac:dyDescent="0.25">
      <c r="A126" s="796" t="s">
        <v>741</v>
      </c>
      <c r="B126" s="793">
        <f t="shared" ref="B126:L126" si="41">B114+B78+B19</f>
        <v>66715</v>
      </c>
      <c r="C126" s="793">
        <f t="shared" si="41"/>
        <v>66715</v>
      </c>
      <c r="D126" s="793">
        <f t="shared" si="41"/>
        <v>0</v>
      </c>
      <c r="E126" s="793">
        <f t="shared" si="41"/>
        <v>375705</v>
      </c>
      <c r="F126" s="793">
        <f t="shared" si="41"/>
        <v>375705</v>
      </c>
      <c r="G126" s="793">
        <f t="shared" si="41"/>
        <v>0</v>
      </c>
      <c r="H126" s="793">
        <f t="shared" si="41"/>
        <v>231861</v>
      </c>
      <c r="I126" s="793">
        <f t="shared" si="41"/>
        <v>231861</v>
      </c>
      <c r="J126" s="793">
        <f t="shared" si="41"/>
        <v>0</v>
      </c>
      <c r="K126" s="793">
        <f t="shared" si="41"/>
        <v>674281</v>
      </c>
      <c r="L126" s="793">
        <f t="shared" si="41"/>
        <v>674281</v>
      </c>
      <c r="M126" s="793">
        <v>0</v>
      </c>
    </row>
    <row r="130" ht="16.5" customHeight="1" x14ac:dyDescent="0.2"/>
    <row r="138" ht="13.5" customHeight="1" x14ac:dyDescent="0.2"/>
    <row r="139" ht="13.5" customHeight="1" x14ac:dyDescent="0.2"/>
    <row r="149" ht="21" customHeight="1" x14ac:dyDescent="0.2"/>
    <row r="150" ht="13.5" customHeight="1" x14ac:dyDescent="0.2"/>
    <row r="151" ht="12" customHeight="1" x14ac:dyDescent="0.2"/>
  </sheetData>
  <mergeCells count="119">
    <mergeCell ref="M121:M122"/>
    <mergeCell ref="G121:G122"/>
    <mergeCell ref="H121:H122"/>
    <mergeCell ref="I121:I122"/>
    <mergeCell ref="J121:J122"/>
    <mergeCell ref="K121:K122"/>
    <mergeCell ref="L121:L122"/>
    <mergeCell ref="A121:A122"/>
    <mergeCell ref="B121:B122"/>
    <mergeCell ref="C121:C122"/>
    <mergeCell ref="D121:D122"/>
    <mergeCell ref="E121:E122"/>
    <mergeCell ref="F121:F122"/>
    <mergeCell ref="A119:A120"/>
    <mergeCell ref="B119:D120"/>
    <mergeCell ref="E119:G120"/>
    <mergeCell ref="H119:J120"/>
    <mergeCell ref="K119:M120"/>
    <mergeCell ref="G100:G101"/>
    <mergeCell ref="H100:H101"/>
    <mergeCell ref="I100:I101"/>
    <mergeCell ref="J100:J101"/>
    <mergeCell ref="K100:K101"/>
    <mergeCell ref="L100:L101"/>
    <mergeCell ref="B98:D99"/>
    <mergeCell ref="E98:G99"/>
    <mergeCell ref="H98:J99"/>
    <mergeCell ref="K98:M99"/>
    <mergeCell ref="A100:A101"/>
    <mergeCell ref="B100:B101"/>
    <mergeCell ref="C100:C101"/>
    <mergeCell ref="D100:D101"/>
    <mergeCell ref="E100:E101"/>
    <mergeCell ref="F100:F101"/>
    <mergeCell ref="M100:M101"/>
    <mergeCell ref="H82:H84"/>
    <mergeCell ref="I82:I84"/>
    <mergeCell ref="J82:J84"/>
    <mergeCell ref="K82:K84"/>
    <mergeCell ref="L82:L84"/>
    <mergeCell ref="M82:M84"/>
    <mergeCell ref="B82:B84"/>
    <mergeCell ref="C82:C84"/>
    <mergeCell ref="D82:D84"/>
    <mergeCell ref="E82:E84"/>
    <mergeCell ref="F82:F84"/>
    <mergeCell ref="G82:G84"/>
    <mergeCell ref="B80:D81"/>
    <mergeCell ref="E80:G81"/>
    <mergeCell ref="H80:J81"/>
    <mergeCell ref="K80:M81"/>
    <mergeCell ref="F65:F66"/>
    <mergeCell ref="G65:G66"/>
    <mergeCell ref="H65:H66"/>
    <mergeCell ref="I65:I66"/>
    <mergeCell ref="J65:J66"/>
    <mergeCell ref="K65:K66"/>
    <mergeCell ref="M45:M46"/>
    <mergeCell ref="B63:D64"/>
    <mergeCell ref="E63:G64"/>
    <mergeCell ref="H63:J64"/>
    <mergeCell ref="K63:M64"/>
    <mergeCell ref="A65:A66"/>
    <mergeCell ref="B65:B66"/>
    <mergeCell ref="C65:C66"/>
    <mergeCell ref="D65:D66"/>
    <mergeCell ref="E65:E66"/>
    <mergeCell ref="G45:G46"/>
    <mergeCell ref="H45:H46"/>
    <mergeCell ref="I45:I46"/>
    <mergeCell ref="J45:J46"/>
    <mergeCell ref="K45:K46"/>
    <mergeCell ref="L45:L46"/>
    <mergeCell ref="A45:A46"/>
    <mergeCell ref="B45:B46"/>
    <mergeCell ref="C45:C46"/>
    <mergeCell ref="D45:D46"/>
    <mergeCell ref="E45:E46"/>
    <mergeCell ref="F45:F46"/>
    <mergeCell ref="L65:L66"/>
    <mergeCell ref="M65:M66"/>
    <mergeCell ref="B43:D44"/>
    <mergeCell ref="E43:G44"/>
    <mergeCell ref="H43:J44"/>
    <mergeCell ref="K43:M44"/>
    <mergeCell ref="F25:F26"/>
    <mergeCell ref="G25:G26"/>
    <mergeCell ref="H25:H26"/>
    <mergeCell ref="I25:I26"/>
    <mergeCell ref="J25:J26"/>
    <mergeCell ref="K25:K26"/>
    <mergeCell ref="B23:D24"/>
    <mergeCell ref="E23:G24"/>
    <mergeCell ref="H23:J24"/>
    <mergeCell ref="K23:M24"/>
    <mergeCell ref="A24:A25"/>
    <mergeCell ref="B25:B26"/>
    <mergeCell ref="C25:C26"/>
    <mergeCell ref="D25:D26"/>
    <mergeCell ref="E25:E26"/>
    <mergeCell ref="L25:L26"/>
    <mergeCell ref="M25:M26"/>
    <mergeCell ref="A1:M1"/>
    <mergeCell ref="B2:D3"/>
    <mergeCell ref="E2:G3"/>
    <mergeCell ref="H2:J3"/>
    <mergeCell ref="K2:M3"/>
    <mergeCell ref="B4:B6"/>
    <mergeCell ref="C4:C6"/>
    <mergeCell ref="D4:D6"/>
    <mergeCell ref="E4:E6"/>
    <mergeCell ref="F4:F6"/>
    <mergeCell ref="M4:M6"/>
    <mergeCell ref="G4:G6"/>
    <mergeCell ref="H4:H6"/>
    <mergeCell ref="I4:I6"/>
    <mergeCell ref="J4:J6"/>
    <mergeCell ref="K4:K6"/>
    <mergeCell ref="L4:L6"/>
  </mergeCells>
  <pageMargins left="0.43307086614173229" right="0.43307086614173229" top="0.98425196850393704" bottom="0.98425196850393704" header="0.51181102362204722" footer="0.51181102362204722"/>
  <pageSetup paperSize="9" scale="90" orientation="landscape" verticalDpi="300" r:id="rId1"/>
  <headerFooter alignWithMargins="0">
    <oddHeader>&amp;LMarcali Városösszesen
&amp;CVagyonkimutatás 2018.
a 0-ra leírt, de használatban lévő, illetve használaton kívüli eszközök állományáról
&amp;RAdatok ezer Ft-ban</oddHeader>
    <oddFooter>&amp;C&amp;P. oldal</oddFooter>
  </headerFooter>
  <rowBreaks count="6" manualBreakCount="6">
    <brk id="21" max="12" man="1"/>
    <brk id="41" max="16383" man="1"/>
    <brk id="61" max="16383" man="1"/>
    <brk id="78" max="16383" man="1"/>
    <brk id="96" max="16383" man="1"/>
    <brk id="117" max="16383" man="1"/>
  </rowBreaks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R35"/>
  <sheetViews>
    <sheetView view="pageBreakPreview" zoomScale="75" zoomScaleNormal="100" zoomScaleSheetLayoutView="75" workbookViewId="0">
      <selection activeCell="I30" sqref="I30"/>
    </sheetView>
  </sheetViews>
  <sheetFormatPr defaultRowHeight="12.75" x14ac:dyDescent="0.2"/>
  <cols>
    <col min="1" max="1" width="4.5703125" customWidth="1"/>
    <col min="2" max="2" width="4.7109375" customWidth="1"/>
    <col min="3" max="3" width="23.7109375" customWidth="1"/>
    <col min="4" max="4" width="10.5703125" customWidth="1"/>
    <col min="9" max="9" width="7.42578125" customWidth="1"/>
    <col min="13" max="13" width="7.7109375" customWidth="1"/>
    <col min="14" max="14" width="8" customWidth="1"/>
    <col min="15" max="15" width="7.85546875" customWidth="1"/>
    <col min="16" max="16" width="8.140625" customWidth="1"/>
    <col min="17" max="17" width="7.7109375" customWidth="1"/>
  </cols>
  <sheetData>
    <row r="2" spans="1:18" s="437" customFormat="1" ht="29.25" customHeight="1" x14ac:dyDescent="0.2">
      <c r="B2" s="916" t="s">
        <v>430</v>
      </c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916"/>
    </row>
    <row r="3" spans="1:18" ht="15.75" x14ac:dyDescent="0.2">
      <c r="A3" s="146"/>
      <c r="B3" s="917" t="s">
        <v>312</v>
      </c>
      <c r="C3" s="917"/>
      <c r="D3" s="918"/>
      <c r="E3" s="918"/>
      <c r="F3" s="918"/>
      <c r="G3" s="918"/>
      <c r="H3" s="918"/>
      <c r="I3" s="918"/>
      <c r="J3" s="918"/>
      <c r="K3" s="918"/>
      <c r="L3" s="918"/>
      <c r="M3" s="918"/>
    </row>
    <row r="4" spans="1:18" ht="15.75" x14ac:dyDescent="0.2">
      <c r="A4" s="146"/>
      <c r="B4" s="917"/>
      <c r="C4" s="917"/>
      <c r="D4" s="918"/>
      <c r="E4" s="918"/>
      <c r="F4" s="918"/>
      <c r="G4" s="918"/>
      <c r="H4" s="918"/>
      <c r="I4" s="918"/>
      <c r="J4" s="918"/>
      <c r="K4" s="918"/>
      <c r="L4" s="918"/>
      <c r="M4" s="918"/>
    </row>
    <row r="5" spans="1:18" ht="17.25" customHeight="1" thickBot="1" x14ac:dyDescent="0.25">
      <c r="A5" s="146"/>
      <c r="B5" s="147"/>
      <c r="C5" s="147"/>
      <c r="D5" s="81"/>
      <c r="E5" s="81"/>
      <c r="F5" s="81"/>
      <c r="H5" s="87"/>
      <c r="I5" s="87"/>
      <c r="J5" s="87"/>
      <c r="K5" s="87"/>
      <c r="L5" s="87"/>
      <c r="M5" s="87"/>
      <c r="Q5" s="81" t="s">
        <v>41</v>
      </c>
    </row>
    <row r="6" spans="1:18" ht="20.25" customHeight="1" x14ac:dyDescent="0.25">
      <c r="A6" s="146"/>
      <c r="B6" s="914" t="s">
        <v>192</v>
      </c>
      <c r="C6" s="148" t="s">
        <v>193</v>
      </c>
      <c r="D6" s="82" t="s">
        <v>194</v>
      </c>
      <c r="E6" s="83"/>
      <c r="F6" s="83"/>
      <c r="G6" s="83"/>
      <c r="H6" s="83"/>
      <c r="I6" s="83"/>
      <c r="J6" s="83"/>
      <c r="K6" s="83"/>
      <c r="L6" s="83"/>
      <c r="M6" s="83"/>
      <c r="N6" s="337"/>
      <c r="O6" s="337"/>
      <c r="P6" s="337"/>
      <c r="Q6" s="338"/>
    </row>
    <row r="7" spans="1:18" ht="15.75" customHeight="1" x14ac:dyDescent="0.2">
      <c r="A7" s="146"/>
      <c r="B7" s="915"/>
      <c r="C7" s="345" t="s">
        <v>195</v>
      </c>
      <c r="D7" s="340" t="s">
        <v>196</v>
      </c>
      <c r="E7" s="339">
        <v>2018</v>
      </c>
      <c r="F7" s="339">
        <v>2019</v>
      </c>
      <c r="G7" s="339">
        <v>2020</v>
      </c>
      <c r="H7" s="339">
        <v>2021</v>
      </c>
      <c r="I7" s="339">
        <v>2022</v>
      </c>
      <c r="J7" s="340">
        <v>2023</v>
      </c>
      <c r="K7" s="340">
        <v>2024</v>
      </c>
      <c r="L7" s="340">
        <v>2025</v>
      </c>
      <c r="M7" s="340">
        <v>2026</v>
      </c>
      <c r="N7" s="350">
        <v>2027</v>
      </c>
      <c r="O7" s="350">
        <v>2028</v>
      </c>
      <c r="P7" s="350">
        <v>2029</v>
      </c>
      <c r="Q7" s="351">
        <v>2030</v>
      </c>
    </row>
    <row r="8" spans="1:18" ht="31.5" x14ac:dyDescent="0.2">
      <c r="A8" s="146"/>
      <c r="B8" s="346" t="s">
        <v>73</v>
      </c>
      <c r="C8" s="347" t="s">
        <v>214</v>
      </c>
      <c r="D8" s="84" t="s">
        <v>910</v>
      </c>
      <c r="E8" s="343">
        <v>9953</v>
      </c>
      <c r="F8" s="343">
        <v>9911</v>
      </c>
      <c r="G8" s="343">
        <v>8160</v>
      </c>
      <c r="H8" s="343">
        <v>8160</v>
      </c>
      <c r="I8" s="343">
        <v>5440</v>
      </c>
      <c r="J8" s="343"/>
      <c r="K8" s="343"/>
      <c r="L8" s="343"/>
      <c r="M8" s="343"/>
      <c r="N8" s="341"/>
      <c r="O8" s="341"/>
      <c r="P8" s="341"/>
      <c r="Q8" s="342"/>
    </row>
    <row r="9" spans="1:18" ht="15.75" x14ac:dyDescent="0.2">
      <c r="A9" s="146"/>
      <c r="B9" s="346">
        <v>2</v>
      </c>
      <c r="C9" s="347" t="s">
        <v>313</v>
      </c>
      <c r="D9" s="84">
        <v>2019</v>
      </c>
      <c r="E9" s="343"/>
      <c r="F9" s="343">
        <v>4320</v>
      </c>
      <c r="G9" s="343">
        <v>4320</v>
      </c>
      <c r="H9" s="343">
        <v>34212</v>
      </c>
      <c r="I9" s="343">
        <v>33780</v>
      </c>
      <c r="J9" s="343">
        <v>33348</v>
      </c>
      <c r="K9" s="343">
        <v>32916</v>
      </c>
      <c r="L9" s="343">
        <v>32484</v>
      </c>
      <c r="M9" s="343">
        <v>32052</v>
      </c>
      <c r="N9" s="341">
        <v>31620</v>
      </c>
      <c r="O9" s="341">
        <v>31188</v>
      </c>
      <c r="P9" s="341">
        <v>30756</v>
      </c>
      <c r="Q9" s="342">
        <v>30324</v>
      </c>
      <c r="R9" s="344"/>
    </row>
    <row r="10" spans="1:18" ht="16.5" thickBot="1" x14ac:dyDescent="0.25">
      <c r="A10" s="146"/>
      <c r="B10" s="149"/>
      <c r="C10" s="348" t="s">
        <v>197</v>
      </c>
      <c r="D10" s="85"/>
      <c r="E10" s="86">
        <f>SUM(E8:E8)</f>
        <v>9953</v>
      </c>
      <c r="F10" s="86">
        <f>SUM(F8:F9)</f>
        <v>14231</v>
      </c>
      <c r="G10" s="86">
        <f t="shared" ref="G10:Q10" si="0">SUM(G8:G9)</f>
        <v>12480</v>
      </c>
      <c r="H10" s="86">
        <f t="shared" si="0"/>
        <v>42372</v>
      </c>
      <c r="I10" s="86">
        <f t="shared" si="0"/>
        <v>39220</v>
      </c>
      <c r="J10" s="86">
        <f t="shared" si="0"/>
        <v>33348</v>
      </c>
      <c r="K10" s="86">
        <f t="shared" si="0"/>
        <v>32916</v>
      </c>
      <c r="L10" s="86">
        <f t="shared" si="0"/>
        <v>32484</v>
      </c>
      <c r="M10" s="86">
        <f t="shared" si="0"/>
        <v>32052</v>
      </c>
      <c r="N10" s="86">
        <f t="shared" si="0"/>
        <v>31620</v>
      </c>
      <c r="O10" s="86">
        <f t="shared" si="0"/>
        <v>31188</v>
      </c>
      <c r="P10" s="86">
        <f t="shared" si="0"/>
        <v>30756</v>
      </c>
      <c r="Q10" s="349">
        <f t="shared" si="0"/>
        <v>30324</v>
      </c>
    </row>
    <row r="11" spans="1:18" ht="15" x14ac:dyDescent="0.2">
      <c r="A11" s="146"/>
      <c r="B11" s="146"/>
      <c r="C11" s="146"/>
      <c r="Q11" t="s">
        <v>378</v>
      </c>
    </row>
    <row r="12" spans="1:18" ht="15" x14ac:dyDescent="0.2">
      <c r="A12" s="146"/>
      <c r="B12" s="146"/>
      <c r="C12" s="146"/>
    </row>
    <row r="13" spans="1:18" ht="15" x14ac:dyDescent="0.2">
      <c r="A13" s="146"/>
      <c r="B13" s="146"/>
      <c r="C13" s="146"/>
    </row>
    <row r="14" spans="1:18" ht="15" x14ac:dyDescent="0.2">
      <c r="A14" s="146"/>
      <c r="B14" s="146"/>
      <c r="C14" s="146"/>
    </row>
    <row r="15" spans="1:18" ht="15" x14ac:dyDescent="0.2">
      <c r="A15" s="146"/>
      <c r="B15" s="146"/>
      <c r="C15" s="146"/>
    </row>
    <row r="16" spans="1:18" ht="15" x14ac:dyDescent="0.2">
      <c r="A16" s="146"/>
      <c r="B16" s="146"/>
      <c r="C16" s="146"/>
    </row>
    <row r="17" spans="1:3" ht="15" x14ac:dyDescent="0.2">
      <c r="A17" s="146"/>
      <c r="B17" s="146"/>
      <c r="C17" s="146"/>
    </row>
    <row r="18" spans="1:3" ht="15" x14ac:dyDescent="0.2">
      <c r="A18" s="146"/>
      <c r="B18" s="146"/>
      <c r="C18" s="146"/>
    </row>
    <row r="19" spans="1:3" ht="15" x14ac:dyDescent="0.2">
      <c r="A19" s="146"/>
      <c r="B19" s="146"/>
      <c r="C19" s="146"/>
    </row>
    <row r="20" spans="1:3" ht="15" x14ac:dyDescent="0.2">
      <c r="A20" s="146"/>
      <c r="B20" s="146"/>
      <c r="C20" s="146"/>
    </row>
    <row r="21" spans="1:3" ht="15" x14ac:dyDescent="0.2">
      <c r="A21" s="146"/>
      <c r="B21" s="146"/>
      <c r="C21" s="146"/>
    </row>
    <row r="22" spans="1:3" ht="15" x14ac:dyDescent="0.2">
      <c r="A22" s="146"/>
      <c r="B22" s="146"/>
      <c r="C22" s="146"/>
    </row>
    <row r="23" spans="1:3" ht="15" x14ac:dyDescent="0.2">
      <c r="A23" s="146"/>
      <c r="B23" s="146"/>
      <c r="C23" s="146"/>
    </row>
    <row r="24" spans="1:3" ht="15" x14ac:dyDescent="0.2">
      <c r="A24" s="146"/>
      <c r="B24" s="146"/>
      <c r="C24" s="146"/>
    </row>
    <row r="25" spans="1:3" ht="15" x14ac:dyDescent="0.2">
      <c r="A25" s="146"/>
      <c r="B25" s="146"/>
      <c r="C25" s="146"/>
    </row>
    <row r="26" spans="1:3" ht="15" x14ac:dyDescent="0.2">
      <c r="A26" s="146"/>
      <c r="B26" s="146"/>
      <c r="C26" s="146"/>
    </row>
    <row r="27" spans="1:3" ht="15" x14ac:dyDescent="0.2">
      <c r="A27" s="146"/>
      <c r="B27" s="146"/>
      <c r="C27" s="146"/>
    </row>
    <row r="28" spans="1:3" ht="15" x14ac:dyDescent="0.2">
      <c r="A28" s="146"/>
      <c r="B28" s="146"/>
      <c r="C28" s="146"/>
    </row>
    <row r="29" spans="1:3" ht="15" x14ac:dyDescent="0.2">
      <c r="A29" s="146"/>
      <c r="B29" s="146"/>
      <c r="C29" s="146"/>
    </row>
    <row r="30" spans="1:3" ht="15" x14ac:dyDescent="0.2">
      <c r="A30" s="146"/>
      <c r="B30" s="146"/>
      <c r="C30" s="146"/>
    </row>
    <row r="31" spans="1:3" ht="15" x14ac:dyDescent="0.2">
      <c r="A31" s="146"/>
      <c r="B31" s="146"/>
      <c r="C31" s="146"/>
    </row>
    <row r="32" spans="1:3" ht="15" x14ac:dyDescent="0.2">
      <c r="A32" s="146"/>
      <c r="B32" s="146"/>
      <c r="C32" s="146"/>
    </row>
    <row r="33" spans="1:3" ht="15" x14ac:dyDescent="0.2">
      <c r="A33" s="146"/>
      <c r="B33" s="146"/>
      <c r="C33" s="146"/>
    </row>
    <row r="34" spans="1:3" ht="15" x14ac:dyDescent="0.2">
      <c r="A34" s="146"/>
      <c r="B34" s="146"/>
      <c r="C34" s="146"/>
    </row>
    <row r="35" spans="1:3" ht="15" x14ac:dyDescent="0.2">
      <c r="A35" s="146"/>
      <c r="B35" s="146"/>
      <c r="C35" s="146"/>
    </row>
  </sheetData>
  <mergeCells count="4">
    <mergeCell ref="B6:B7"/>
    <mergeCell ref="B2:M2"/>
    <mergeCell ref="B3:M3"/>
    <mergeCell ref="B4:M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B5062-0A6C-434F-A22F-466FBD02AC1B}">
  <dimension ref="A2:J35"/>
  <sheetViews>
    <sheetView view="pageBreakPreview" zoomScale="60" zoomScaleNormal="100" workbookViewId="0">
      <selection activeCell="I30" sqref="I30"/>
    </sheetView>
  </sheetViews>
  <sheetFormatPr defaultRowHeight="12.75" x14ac:dyDescent="0.2"/>
  <cols>
    <col min="1" max="1" width="13" customWidth="1"/>
    <col min="3" max="3" width="11" customWidth="1"/>
    <col min="7" max="7" width="11.7109375" customWidth="1"/>
  </cols>
  <sheetData>
    <row r="2" spans="1:10" x14ac:dyDescent="0.2">
      <c r="A2" s="507"/>
      <c r="B2" s="507"/>
      <c r="C2" s="507"/>
      <c r="D2" s="507"/>
      <c r="E2" s="507"/>
      <c r="F2" s="507"/>
      <c r="G2" s="507"/>
      <c r="H2" s="507"/>
      <c r="I2" s="507"/>
      <c r="J2" s="507"/>
    </row>
    <row r="3" spans="1:10" x14ac:dyDescent="0.2">
      <c r="A3" s="882" t="s">
        <v>424</v>
      </c>
      <c r="B3" s="882"/>
      <c r="C3" s="882"/>
      <c r="D3" s="882"/>
      <c r="E3" s="882"/>
      <c r="F3" s="882"/>
      <c r="G3" s="882"/>
      <c r="H3" s="882"/>
      <c r="I3" s="882"/>
      <c r="J3" s="882"/>
    </row>
    <row r="4" spans="1:10" ht="29.25" customHeight="1" x14ac:dyDescent="0.2">
      <c r="A4" s="919" t="s">
        <v>406</v>
      </c>
      <c r="B4" s="919"/>
      <c r="C4" s="919"/>
      <c r="D4" s="919"/>
      <c r="E4" s="919"/>
      <c r="F4" s="919"/>
      <c r="G4" s="919"/>
      <c r="H4" s="919"/>
      <c r="I4" s="919"/>
      <c r="J4" s="919"/>
    </row>
    <row r="5" spans="1:10" ht="12.75" customHeight="1" x14ac:dyDescent="0.2">
      <c r="A5" s="507"/>
      <c r="B5" s="920" t="s">
        <v>407</v>
      </c>
      <c r="C5" s="920"/>
      <c r="D5" s="507"/>
      <c r="E5" s="507"/>
      <c r="F5" s="919"/>
      <c r="G5" s="919"/>
      <c r="H5" s="919"/>
      <c r="I5" s="919"/>
      <c r="J5" s="919"/>
    </row>
    <row r="6" spans="1:10" x14ac:dyDescent="0.2">
      <c r="A6" s="507"/>
      <c r="B6" s="507"/>
      <c r="C6" s="507"/>
      <c r="D6" s="507"/>
      <c r="E6" s="507"/>
      <c r="F6" s="484"/>
      <c r="G6" s="484"/>
      <c r="H6" s="484"/>
      <c r="I6" s="484"/>
      <c r="J6" s="484"/>
    </row>
    <row r="7" spans="1:10" ht="13.5" thickBot="1" x14ac:dyDescent="0.25">
      <c r="A7" s="507"/>
      <c r="B7" s="507"/>
      <c r="C7" s="507"/>
      <c r="D7" s="507"/>
      <c r="E7" s="507"/>
      <c r="F7" s="507"/>
      <c r="G7" s="507" t="s">
        <v>103</v>
      </c>
      <c r="H7" s="507"/>
      <c r="I7" s="507"/>
      <c r="J7" s="507"/>
    </row>
    <row r="8" spans="1:10" x14ac:dyDescent="0.2">
      <c r="A8" s="508" t="s">
        <v>429</v>
      </c>
      <c r="B8" s="509"/>
      <c r="C8" s="509" t="s">
        <v>408</v>
      </c>
      <c r="D8" s="509"/>
      <c r="E8" s="509" t="s">
        <v>409</v>
      </c>
      <c r="F8" s="509"/>
      <c r="G8" s="510" t="s">
        <v>410</v>
      </c>
      <c r="H8" s="507"/>
      <c r="I8" s="507"/>
      <c r="J8" s="507"/>
    </row>
    <row r="9" spans="1:10" x14ac:dyDescent="0.2">
      <c r="A9" s="511"/>
      <c r="B9" s="512"/>
      <c r="C9" s="512"/>
      <c r="D9" s="512"/>
      <c r="E9" s="512"/>
      <c r="F9" s="512"/>
      <c r="G9" s="513"/>
      <c r="H9" s="507"/>
      <c r="I9" s="507"/>
      <c r="J9" s="507"/>
    </row>
    <row r="10" spans="1:10" x14ac:dyDescent="0.2">
      <c r="A10" s="511" t="s">
        <v>411</v>
      </c>
      <c r="B10" s="512"/>
      <c r="C10" s="512">
        <v>745028</v>
      </c>
      <c r="D10" s="512"/>
      <c r="E10" s="512">
        <v>-106908</v>
      </c>
      <c r="F10" s="512"/>
      <c r="G10" s="513">
        <f t="shared" ref="G10:G32" si="0">C10+E10</f>
        <v>638120</v>
      </c>
      <c r="H10" s="507"/>
      <c r="I10" s="507"/>
      <c r="J10" s="507"/>
    </row>
    <row r="11" spans="1:10" x14ac:dyDescent="0.2">
      <c r="A11" s="511"/>
      <c r="B11" s="512"/>
      <c r="C11" s="512"/>
      <c r="D11" s="512"/>
      <c r="E11" s="512"/>
      <c r="F11" s="512"/>
      <c r="G11" s="513"/>
      <c r="H11" s="507"/>
      <c r="I11" s="507"/>
      <c r="J11" s="507"/>
    </row>
    <row r="12" spans="1:10" x14ac:dyDescent="0.2">
      <c r="A12" s="511" t="s">
        <v>412</v>
      </c>
      <c r="B12" s="512"/>
      <c r="C12" s="512">
        <f>G10</f>
        <v>638120</v>
      </c>
      <c r="D12" s="512"/>
      <c r="E12" s="512">
        <v>-27039</v>
      </c>
      <c r="F12" s="512"/>
      <c r="G12" s="513">
        <f t="shared" si="0"/>
        <v>611081</v>
      </c>
      <c r="H12" s="507"/>
      <c r="I12" s="507"/>
      <c r="J12" s="507"/>
    </row>
    <row r="13" spans="1:10" x14ac:dyDescent="0.2">
      <c r="A13" s="511"/>
      <c r="B13" s="512"/>
      <c r="C13" s="512">
        <f t="shared" ref="C13:C32" si="1">G11</f>
        <v>0</v>
      </c>
      <c r="D13" s="512"/>
      <c r="E13" s="512"/>
      <c r="F13" s="512"/>
      <c r="G13" s="513"/>
      <c r="H13" s="507"/>
      <c r="I13" s="507"/>
      <c r="J13" s="507"/>
    </row>
    <row r="14" spans="1:10" x14ac:dyDescent="0.2">
      <c r="A14" s="511" t="s">
        <v>413</v>
      </c>
      <c r="B14" s="512"/>
      <c r="C14" s="512">
        <f t="shared" si="1"/>
        <v>611081</v>
      </c>
      <c r="D14" s="512"/>
      <c r="E14" s="512">
        <v>725973</v>
      </c>
      <c r="F14" s="512"/>
      <c r="G14" s="513">
        <f t="shared" si="0"/>
        <v>1337054</v>
      </c>
      <c r="H14" s="507"/>
      <c r="I14" s="507"/>
      <c r="J14" s="507"/>
    </row>
    <row r="15" spans="1:10" x14ac:dyDescent="0.2">
      <c r="A15" s="511"/>
      <c r="B15" s="512"/>
      <c r="C15" s="512">
        <f t="shared" si="1"/>
        <v>0</v>
      </c>
      <c r="D15" s="512"/>
      <c r="E15" s="512"/>
      <c r="F15" s="512"/>
      <c r="G15" s="513"/>
      <c r="H15" s="507"/>
      <c r="I15" s="507"/>
      <c r="J15" s="507"/>
    </row>
    <row r="16" spans="1:10" x14ac:dyDescent="0.2">
      <c r="A16" s="511" t="s">
        <v>414</v>
      </c>
      <c r="B16" s="512"/>
      <c r="C16" s="512">
        <f t="shared" si="1"/>
        <v>1337054</v>
      </c>
      <c r="D16" s="512"/>
      <c r="E16" s="512">
        <v>-63396</v>
      </c>
      <c r="F16" s="512"/>
      <c r="G16" s="513">
        <f t="shared" si="0"/>
        <v>1273658</v>
      </c>
      <c r="H16" s="507"/>
      <c r="I16" s="507"/>
      <c r="J16" s="507"/>
    </row>
    <row r="17" spans="1:10" x14ac:dyDescent="0.2">
      <c r="A17" s="511"/>
      <c r="B17" s="512"/>
      <c r="C17" s="512">
        <f t="shared" si="1"/>
        <v>0</v>
      </c>
      <c r="D17" s="512"/>
      <c r="E17" s="512"/>
      <c r="F17" s="512"/>
      <c r="G17" s="513"/>
      <c r="H17" s="507"/>
      <c r="I17" s="507"/>
      <c r="J17" s="507"/>
    </row>
    <row r="18" spans="1:10" x14ac:dyDescent="0.2">
      <c r="A18" s="511" t="s">
        <v>415</v>
      </c>
      <c r="B18" s="512"/>
      <c r="C18" s="512">
        <f t="shared" si="1"/>
        <v>1273658</v>
      </c>
      <c r="D18" s="512"/>
      <c r="E18" s="512">
        <v>723061</v>
      </c>
      <c r="F18" s="512"/>
      <c r="G18" s="513">
        <f t="shared" si="0"/>
        <v>1996719</v>
      </c>
      <c r="H18" s="507"/>
      <c r="I18" s="507"/>
      <c r="J18" s="507"/>
    </row>
    <row r="19" spans="1:10" x14ac:dyDescent="0.2">
      <c r="A19" s="511"/>
      <c r="B19" s="512"/>
      <c r="C19" s="512">
        <f t="shared" si="1"/>
        <v>0</v>
      </c>
      <c r="D19" s="512"/>
      <c r="E19" s="512"/>
      <c r="F19" s="512"/>
      <c r="G19" s="513"/>
      <c r="H19" s="507"/>
      <c r="I19" s="507"/>
      <c r="J19" s="507"/>
    </row>
    <row r="20" spans="1:10" x14ac:dyDescent="0.2">
      <c r="A20" s="511" t="s">
        <v>416</v>
      </c>
      <c r="B20" s="512"/>
      <c r="C20" s="512">
        <f t="shared" si="1"/>
        <v>1996719</v>
      </c>
      <c r="D20" s="512"/>
      <c r="E20" s="512">
        <v>76147</v>
      </c>
      <c r="F20" s="512"/>
      <c r="G20" s="513">
        <f t="shared" si="0"/>
        <v>2072866</v>
      </c>
      <c r="H20" s="507"/>
      <c r="I20" s="507"/>
      <c r="J20" s="507"/>
    </row>
    <row r="21" spans="1:10" x14ac:dyDescent="0.2">
      <c r="A21" s="511"/>
      <c r="B21" s="512"/>
      <c r="C21" s="512">
        <f t="shared" si="1"/>
        <v>0</v>
      </c>
      <c r="D21" s="512"/>
      <c r="E21" s="512"/>
      <c r="F21" s="512"/>
      <c r="G21" s="513"/>
      <c r="H21" s="507"/>
      <c r="I21" s="507"/>
      <c r="J21" s="507"/>
    </row>
    <row r="22" spans="1:10" x14ac:dyDescent="0.2">
      <c r="A22" s="511" t="s">
        <v>417</v>
      </c>
      <c r="B22" s="512"/>
      <c r="C22" s="512">
        <f t="shared" si="1"/>
        <v>2072866</v>
      </c>
      <c r="D22" s="512"/>
      <c r="E22" s="512">
        <v>283330</v>
      </c>
      <c r="F22" s="512"/>
      <c r="G22" s="513">
        <f t="shared" si="0"/>
        <v>2356196</v>
      </c>
      <c r="H22" s="507"/>
      <c r="I22" s="507"/>
      <c r="J22" s="507"/>
    </row>
    <row r="23" spans="1:10" x14ac:dyDescent="0.2">
      <c r="A23" s="511"/>
      <c r="B23" s="512"/>
      <c r="C23" s="512">
        <f t="shared" si="1"/>
        <v>0</v>
      </c>
      <c r="D23" s="512"/>
      <c r="E23" s="512"/>
      <c r="F23" s="512"/>
      <c r="G23" s="513"/>
      <c r="H23" s="507"/>
      <c r="I23" s="507"/>
      <c r="J23" s="507"/>
    </row>
    <row r="24" spans="1:10" x14ac:dyDescent="0.2">
      <c r="A24" s="511" t="s">
        <v>418</v>
      </c>
      <c r="B24" s="512"/>
      <c r="C24" s="512">
        <f t="shared" si="1"/>
        <v>2356196</v>
      </c>
      <c r="D24" s="512"/>
      <c r="E24" s="512">
        <v>-45574</v>
      </c>
      <c r="F24" s="512"/>
      <c r="G24" s="513">
        <f t="shared" si="0"/>
        <v>2310622</v>
      </c>
      <c r="H24" s="507"/>
      <c r="I24" s="507"/>
      <c r="J24" s="507"/>
    </row>
    <row r="25" spans="1:10" x14ac:dyDescent="0.2">
      <c r="A25" s="511"/>
      <c r="B25" s="512"/>
      <c r="C25" s="512">
        <f t="shared" si="1"/>
        <v>0</v>
      </c>
      <c r="D25" s="512"/>
      <c r="E25" s="512"/>
      <c r="F25" s="512"/>
      <c r="G25" s="513"/>
      <c r="H25" s="507"/>
      <c r="I25" s="507"/>
      <c r="J25" s="507"/>
    </row>
    <row r="26" spans="1:10" x14ac:dyDescent="0.2">
      <c r="A26" s="511" t="s">
        <v>419</v>
      </c>
      <c r="B26" s="512"/>
      <c r="C26" s="512">
        <f t="shared" si="1"/>
        <v>2310622</v>
      </c>
      <c r="D26" s="512"/>
      <c r="E26" s="512">
        <v>276085</v>
      </c>
      <c r="F26" s="512"/>
      <c r="G26" s="513">
        <f t="shared" si="0"/>
        <v>2586707</v>
      </c>
      <c r="H26" s="507"/>
      <c r="I26" s="507"/>
      <c r="J26" s="507"/>
    </row>
    <row r="27" spans="1:10" x14ac:dyDescent="0.2">
      <c r="A27" s="511"/>
      <c r="B27" s="512"/>
      <c r="C27" s="512">
        <f t="shared" si="1"/>
        <v>0</v>
      </c>
      <c r="D27" s="512"/>
      <c r="E27" s="512"/>
      <c r="F27" s="512"/>
      <c r="G27" s="513"/>
      <c r="H27" s="507"/>
      <c r="I27" s="507"/>
      <c r="J27" s="507"/>
    </row>
    <row r="28" spans="1:10" x14ac:dyDescent="0.2">
      <c r="A28" s="511" t="s">
        <v>420</v>
      </c>
      <c r="B28" s="512"/>
      <c r="C28" s="512">
        <f t="shared" si="1"/>
        <v>2586707</v>
      </c>
      <c r="D28" s="512"/>
      <c r="E28" s="512">
        <v>-207886</v>
      </c>
      <c r="F28" s="512"/>
      <c r="G28" s="513">
        <f t="shared" si="0"/>
        <v>2378821</v>
      </c>
      <c r="H28" s="507"/>
      <c r="I28" s="507"/>
      <c r="J28" s="507"/>
    </row>
    <row r="29" spans="1:10" x14ac:dyDescent="0.2">
      <c r="A29" s="511"/>
      <c r="B29" s="512"/>
      <c r="C29" s="512">
        <f t="shared" si="1"/>
        <v>0</v>
      </c>
      <c r="D29" s="512"/>
      <c r="E29" s="512"/>
      <c r="F29" s="512"/>
      <c r="G29" s="513"/>
      <c r="H29" s="507"/>
      <c r="I29" s="507"/>
      <c r="J29" s="507"/>
    </row>
    <row r="30" spans="1:10" x14ac:dyDescent="0.2">
      <c r="A30" s="511" t="s">
        <v>421</v>
      </c>
      <c r="B30" s="512"/>
      <c r="C30" s="512">
        <f t="shared" si="1"/>
        <v>2378821</v>
      </c>
      <c r="D30" s="512"/>
      <c r="E30" s="512">
        <v>26252</v>
      </c>
      <c r="F30" s="512"/>
      <c r="G30" s="513">
        <f t="shared" si="0"/>
        <v>2405073</v>
      </c>
      <c r="H30" s="507"/>
      <c r="I30" s="507"/>
      <c r="J30" s="507"/>
    </row>
    <row r="31" spans="1:10" x14ac:dyDescent="0.2">
      <c r="A31" s="511"/>
      <c r="B31" s="512"/>
      <c r="C31" s="512">
        <f t="shared" si="1"/>
        <v>0</v>
      </c>
      <c r="D31" s="512"/>
      <c r="E31" s="512"/>
      <c r="F31" s="512"/>
      <c r="G31" s="513"/>
      <c r="H31" s="507"/>
      <c r="I31" s="507"/>
      <c r="J31" s="507"/>
    </row>
    <row r="32" spans="1:10" x14ac:dyDescent="0.2">
      <c r="A32" s="511" t="s">
        <v>422</v>
      </c>
      <c r="B32" s="512"/>
      <c r="C32" s="512">
        <f t="shared" si="1"/>
        <v>2405073</v>
      </c>
      <c r="D32" s="512"/>
      <c r="E32" s="512">
        <v>-1683542</v>
      </c>
      <c r="F32" s="512"/>
      <c r="G32" s="513">
        <f t="shared" si="0"/>
        <v>721531</v>
      </c>
      <c r="H32" s="507"/>
      <c r="I32" s="507"/>
      <c r="J32" s="507"/>
    </row>
    <row r="33" spans="1:10" x14ac:dyDescent="0.2">
      <c r="A33" s="511"/>
      <c r="B33" s="512"/>
      <c r="C33" s="512"/>
      <c r="D33" s="512"/>
      <c r="E33" s="512"/>
      <c r="F33" s="512"/>
      <c r="G33" s="513"/>
      <c r="H33" s="507"/>
      <c r="I33" s="507"/>
      <c r="J33" s="507"/>
    </row>
    <row r="34" spans="1:10" ht="13.5" thickBot="1" x14ac:dyDescent="0.25">
      <c r="A34" s="514"/>
      <c r="B34" s="515"/>
      <c r="C34" s="515"/>
      <c r="D34" s="515"/>
      <c r="E34" s="515"/>
      <c r="F34" s="515"/>
      <c r="G34" s="516"/>
      <c r="H34" s="507"/>
      <c r="I34" s="507"/>
      <c r="J34" s="507"/>
    </row>
    <row r="35" spans="1:10" x14ac:dyDescent="0.2">
      <c r="A35" s="507"/>
      <c r="B35" s="507"/>
      <c r="C35" s="507"/>
      <c r="D35" s="507"/>
      <c r="E35" s="507"/>
      <c r="F35" s="507"/>
      <c r="G35" s="507"/>
      <c r="H35" s="507"/>
      <c r="I35" s="507"/>
      <c r="J35" s="507"/>
    </row>
  </sheetData>
  <mergeCells count="6">
    <mergeCell ref="A3:E3"/>
    <mergeCell ref="F3:J3"/>
    <mergeCell ref="A4:E4"/>
    <mergeCell ref="F4:J4"/>
    <mergeCell ref="B5:C5"/>
    <mergeCell ref="F5:J5"/>
  </mergeCells>
  <printOptions horizontalCentered="1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7F75F-D571-4C86-AAAB-489E42AFF17D}">
  <dimension ref="B1:U21"/>
  <sheetViews>
    <sheetView view="pageBreakPreview" zoomScale="60" zoomScaleNormal="100" workbookViewId="0">
      <selection activeCell="I30" sqref="I30"/>
    </sheetView>
  </sheetViews>
  <sheetFormatPr defaultRowHeight="12.75" x14ac:dyDescent="0.2"/>
  <cols>
    <col min="1" max="1" width="2.5703125" customWidth="1"/>
    <col min="2" max="2" width="46.140625" customWidth="1"/>
    <col min="3" max="3" width="5.42578125" customWidth="1"/>
    <col min="7" max="7" width="8.85546875" customWidth="1"/>
    <col min="8" max="8" width="1.85546875" hidden="1" customWidth="1"/>
    <col min="9" max="9" width="9.140625" customWidth="1"/>
    <col min="10" max="10" width="8" customWidth="1"/>
    <col min="11" max="12" width="9.140625" hidden="1" customWidth="1"/>
    <col min="13" max="13" width="8" customWidth="1"/>
    <col min="16" max="16" width="9.140625" customWidth="1"/>
    <col min="17" max="17" width="9" customWidth="1"/>
    <col min="18" max="18" width="9.140625" hidden="1" customWidth="1"/>
    <col min="19" max="19" width="8" customWidth="1"/>
    <col min="20" max="20" width="0.140625" customWidth="1"/>
  </cols>
  <sheetData>
    <row r="1" spans="2:21" s="437" customFormat="1" ht="28.5" customHeight="1" x14ac:dyDescent="0.2">
      <c r="B1" s="928" t="s">
        <v>423</v>
      </c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8"/>
      <c r="N1" s="928"/>
      <c r="O1" s="928"/>
      <c r="P1" s="928"/>
      <c r="Q1" s="928"/>
      <c r="R1" s="928"/>
      <c r="S1" s="928"/>
      <c r="T1" s="928"/>
      <c r="U1" s="928"/>
    </row>
    <row r="2" spans="2:21" x14ac:dyDescent="0.2">
      <c r="D2" t="s">
        <v>50</v>
      </c>
    </row>
    <row r="3" spans="2:21" ht="13.5" customHeight="1" thickBot="1" x14ac:dyDescent="0.25">
      <c r="B3" s="414"/>
      <c r="C3" s="414"/>
      <c r="D3" s="414"/>
      <c r="E3" s="931"/>
      <c r="F3" s="931"/>
      <c r="G3" s="931"/>
      <c r="H3" s="931"/>
      <c r="I3" s="931"/>
      <c r="J3" s="430"/>
      <c r="K3" s="429"/>
      <c r="L3" s="429"/>
      <c r="M3" s="429"/>
      <c r="N3" s="429"/>
      <c r="O3" s="429"/>
      <c r="P3" s="429"/>
      <c r="Q3" s="429"/>
      <c r="R3" s="921"/>
      <c r="S3" s="921"/>
      <c r="T3" s="428" t="s">
        <v>103</v>
      </c>
      <c r="U3" t="s">
        <v>103</v>
      </c>
    </row>
    <row r="4" spans="2:21" ht="27" customHeight="1" thickBot="1" x14ac:dyDescent="0.25">
      <c r="B4" s="415" t="s">
        <v>76</v>
      </c>
      <c r="C4" s="416" t="s">
        <v>5</v>
      </c>
      <c r="D4" s="417"/>
      <c r="E4" s="929" t="s">
        <v>314</v>
      </c>
      <c r="F4" s="930"/>
      <c r="G4" s="930"/>
      <c r="H4" s="930"/>
      <c r="I4" s="930"/>
      <c r="J4" s="930"/>
      <c r="K4" s="930"/>
      <c r="L4" s="930"/>
      <c r="M4" s="930"/>
      <c r="N4" s="930"/>
      <c r="O4" s="930"/>
      <c r="P4" s="930"/>
      <c r="Q4" s="930"/>
      <c r="R4" s="930"/>
      <c r="S4" s="930"/>
      <c r="T4" s="930"/>
      <c r="U4" s="427"/>
    </row>
    <row r="5" spans="2:21" ht="18.75" customHeight="1" x14ac:dyDescent="0.2">
      <c r="B5" s="365" t="s">
        <v>36</v>
      </c>
      <c r="C5" s="366"/>
      <c r="D5" s="412" t="s">
        <v>315</v>
      </c>
      <c r="E5" s="426" t="s">
        <v>316</v>
      </c>
      <c r="F5" s="426" t="s">
        <v>317</v>
      </c>
      <c r="G5" s="922" t="s">
        <v>318</v>
      </c>
      <c r="H5" s="922"/>
      <c r="I5" s="413" t="s">
        <v>319</v>
      </c>
      <c r="J5" s="923" t="s">
        <v>320</v>
      </c>
      <c r="K5" s="923"/>
      <c r="L5" s="923"/>
      <c r="M5" s="413" t="s">
        <v>321</v>
      </c>
      <c r="N5" s="413" t="s">
        <v>322</v>
      </c>
      <c r="O5" s="413" t="s">
        <v>323</v>
      </c>
      <c r="P5" s="413" t="s">
        <v>324</v>
      </c>
      <c r="Q5" s="923" t="s">
        <v>325</v>
      </c>
      <c r="R5" s="923"/>
      <c r="S5" s="923" t="s">
        <v>326</v>
      </c>
      <c r="T5" s="924"/>
      <c r="U5" s="425" t="s">
        <v>327</v>
      </c>
    </row>
    <row r="6" spans="2:21" ht="18.75" customHeight="1" x14ac:dyDescent="0.2">
      <c r="B6" s="367" t="s">
        <v>51</v>
      </c>
      <c r="C6" s="368">
        <v>1</v>
      </c>
      <c r="D6" s="410">
        <v>757600</v>
      </c>
      <c r="E6" s="410">
        <v>750000</v>
      </c>
      <c r="F6" s="410">
        <v>750000</v>
      </c>
      <c r="G6" s="925">
        <v>750000</v>
      </c>
      <c r="H6" s="925"/>
      <c r="I6" s="411">
        <v>750000</v>
      </c>
      <c r="J6" s="926">
        <v>750000</v>
      </c>
      <c r="K6" s="926"/>
      <c r="L6" s="926"/>
      <c r="M6" s="411">
        <v>750000</v>
      </c>
      <c r="N6" s="411">
        <v>750000</v>
      </c>
      <c r="O6" s="411">
        <v>750000</v>
      </c>
      <c r="P6" s="411">
        <v>750000</v>
      </c>
      <c r="Q6" s="926">
        <v>750000</v>
      </c>
      <c r="R6" s="926"/>
      <c r="S6" s="926">
        <v>750000</v>
      </c>
      <c r="T6" s="927"/>
      <c r="U6" s="369">
        <v>750000</v>
      </c>
    </row>
    <row r="7" spans="2:21" ht="18.75" customHeight="1" x14ac:dyDescent="0.2">
      <c r="B7" s="367" t="s">
        <v>331</v>
      </c>
      <c r="C7" s="368">
        <v>2</v>
      </c>
      <c r="D7" s="410">
        <v>7890</v>
      </c>
      <c r="E7" s="410">
        <v>30000</v>
      </c>
      <c r="F7" s="410">
        <v>30000</v>
      </c>
      <c r="G7" s="925">
        <v>30000</v>
      </c>
      <c r="H7" s="925"/>
      <c r="I7" s="411">
        <v>30000</v>
      </c>
      <c r="J7" s="926">
        <v>30000</v>
      </c>
      <c r="K7" s="926"/>
      <c r="L7" s="926"/>
      <c r="M7" s="411">
        <v>30000</v>
      </c>
      <c r="N7" s="411">
        <v>30000</v>
      </c>
      <c r="O7" s="411">
        <v>30000</v>
      </c>
      <c r="P7" s="411">
        <v>30000</v>
      </c>
      <c r="Q7" s="926">
        <v>30000</v>
      </c>
      <c r="R7" s="926"/>
      <c r="S7" s="926">
        <v>30000</v>
      </c>
      <c r="T7" s="927"/>
      <c r="U7" s="369">
        <v>30000</v>
      </c>
    </row>
    <row r="8" spans="2:21" ht="29.25" customHeight="1" x14ac:dyDescent="0.2">
      <c r="B8" s="367" t="s">
        <v>332</v>
      </c>
      <c r="C8" s="368">
        <v>3</v>
      </c>
      <c r="D8" s="410">
        <v>1523</v>
      </c>
      <c r="E8" s="410">
        <v>1000</v>
      </c>
      <c r="F8" s="410">
        <v>1000</v>
      </c>
      <c r="G8" s="925">
        <v>1000</v>
      </c>
      <c r="H8" s="925"/>
      <c r="I8" s="411">
        <v>1000</v>
      </c>
      <c r="J8" s="926">
        <v>1000</v>
      </c>
      <c r="K8" s="926"/>
      <c r="L8" s="926"/>
      <c r="M8" s="411">
        <v>1000</v>
      </c>
      <c r="N8" s="411">
        <v>1000</v>
      </c>
      <c r="O8" s="411">
        <v>1000</v>
      </c>
      <c r="P8" s="411">
        <v>1000</v>
      </c>
      <c r="Q8" s="926">
        <v>1000</v>
      </c>
      <c r="R8" s="926"/>
      <c r="S8" s="926">
        <v>1000</v>
      </c>
      <c r="T8" s="927"/>
      <c r="U8" s="369">
        <v>1000</v>
      </c>
    </row>
    <row r="9" spans="2:21" ht="47.25" customHeight="1" x14ac:dyDescent="0.2">
      <c r="B9" s="367" t="s">
        <v>333</v>
      </c>
      <c r="C9" s="370">
        <v>4</v>
      </c>
      <c r="D9" s="410">
        <v>18808</v>
      </c>
      <c r="E9" s="410">
        <v>30000</v>
      </c>
      <c r="F9" s="410">
        <v>30000</v>
      </c>
      <c r="G9" s="925">
        <v>30000</v>
      </c>
      <c r="H9" s="925"/>
      <c r="I9" s="411">
        <v>30000</v>
      </c>
      <c r="J9" s="926">
        <v>30000</v>
      </c>
      <c r="K9" s="926"/>
      <c r="L9" s="926"/>
      <c r="M9" s="411">
        <v>30000</v>
      </c>
      <c r="N9" s="411">
        <v>30000</v>
      </c>
      <c r="O9" s="411">
        <v>30000</v>
      </c>
      <c r="P9" s="411">
        <v>30000</v>
      </c>
      <c r="Q9" s="926">
        <v>30000</v>
      </c>
      <c r="R9" s="926"/>
      <c r="S9" s="926">
        <v>30000</v>
      </c>
      <c r="T9" s="927"/>
      <c r="U9" s="369">
        <v>30000</v>
      </c>
    </row>
    <row r="10" spans="2:21" ht="39.75" customHeight="1" x14ac:dyDescent="0.2">
      <c r="B10" s="371" t="s">
        <v>52</v>
      </c>
      <c r="C10" s="370">
        <v>5</v>
      </c>
      <c r="D10" s="412">
        <f>SUM(D6:D9)</f>
        <v>785821</v>
      </c>
      <c r="E10" s="412">
        <f t="shared" ref="E10:U10" si="0">SUM(E6:E9)</f>
        <v>811000</v>
      </c>
      <c r="F10" s="412">
        <f t="shared" si="0"/>
        <v>811000</v>
      </c>
      <c r="G10" s="412">
        <f t="shared" si="0"/>
        <v>811000</v>
      </c>
      <c r="H10" s="412">
        <f t="shared" si="0"/>
        <v>0</v>
      </c>
      <c r="I10" s="412">
        <f t="shared" si="0"/>
        <v>811000</v>
      </c>
      <c r="J10" s="412">
        <f t="shared" si="0"/>
        <v>811000</v>
      </c>
      <c r="K10" s="412">
        <f t="shared" si="0"/>
        <v>0</v>
      </c>
      <c r="L10" s="412">
        <f t="shared" si="0"/>
        <v>0</v>
      </c>
      <c r="M10" s="412">
        <f t="shared" si="0"/>
        <v>811000</v>
      </c>
      <c r="N10" s="412">
        <f t="shared" si="0"/>
        <v>811000</v>
      </c>
      <c r="O10" s="412">
        <f t="shared" si="0"/>
        <v>811000</v>
      </c>
      <c r="P10" s="412">
        <f t="shared" si="0"/>
        <v>811000</v>
      </c>
      <c r="Q10" s="412">
        <f t="shared" si="0"/>
        <v>811000</v>
      </c>
      <c r="R10" s="412">
        <f t="shared" si="0"/>
        <v>0</v>
      </c>
      <c r="S10" s="412">
        <f t="shared" si="0"/>
        <v>811000</v>
      </c>
      <c r="T10" s="424">
        <f t="shared" si="0"/>
        <v>0</v>
      </c>
      <c r="U10" s="378">
        <f t="shared" si="0"/>
        <v>811000</v>
      </c>
    </row>
    <row r="11" spans="2:21" ht="38.25" customHeight="1" x14ac:dyDescent="0.2">
      <c r="B11" s="371" t="s">
        <v>328</v>
      </c>
      <c r="C11" s="370">
        <v>6</v>
      </c>
      <c r="D11" s="377">
        <f t="shared" ref="D11:U11" si="1">D10/2</f>
        <v>392910.5</v>
      </c>
      <c r="E11" s="377">
        <f t="shared" si="1"/>
        <v>405500</v>
      </c>
      <c r="F11" s="377">
        <f t="shared" si="1"/>
        <v>405500</v>
      </c>
      <c r="G11" s="377">
        <f t="shared" si="1"/>
        <v>405500</v>
      </c>
      <c r="H11" s="377">
        <f t="shared" si="1"/>
        <v>0</v>
      </c>
      <c r="I11" s="377">
        <f t="shared" si="1"/>
        <v>405500</v>
      </c>
      <c r="J11" s="377">
        <f t="shared" si="1"/>
        <v>405500</v>
      </c>
      <c r="K11" s="377">
        <f t="shared" si="1"/>
        <v>0</v>
      </c>
      <c r="L11" s="377">
        <f t="shared" si="1"/>
        <v>0</v>
      </c>
      <c r="M11" s="377">
        <f t="shared" si="1"/>
        <v>405500</v>
      </c>
      <c r="N11" s="377">
        <f t="shared" si="1"/>
        <v>405500</v>
      </c>
      <c r="O11" s="377">
        <f t="shared" si="1"/>
        <v>405500</v>
      </c>
      <c r="P11" s="377">
        <f t="shared" si="1"/>
        <v>405500</v>
      </c>
      <c r="Q11" s="377">
        <f t="shared" si="1"/>
        <v>405500</v>
      </c>
      <c r="R11" s="377">
        <f t="shared" si="1"/>
        <v>0</v>
      </c>
      <c r="S11" s="377">
        <f t="shared" si="1"/>
        <v>405500</v>
      </c>
      <c r="T11" s="421">
        <f t="shared" si="1"/>
        <v>0</v>
      </c>
      <c r="U11" s="379">
        <f t="shared" si="1"/>
        <v>405500</v>
      </c>
    </row>
    <row r="12" spans="2:21" ht="46.5" customHeight="1" x14ac:dyDescent="0.2">
      <c r="B12" s="371" t="s">
        <v>356</v>
      </c>
      <c r="C12" s="370">
        <v>7</v>
      </c>
      <c r="D12" s="412">
        <v>1789</v>
      </c>
      <c r="E12" s="412">
        <f t="shared" ref="E12:U12" si="2">E13+E16</f>
        <v>6071</v>
      </c>
      <c r="F12" s="412">
        <f t="shared" si="2"/>
        <v>4320</v>
      </c>
      <c r="G12" s="412">
        <f t="shared" si="2"/>
        <v>34212</v>
      </c>
      <c r="H12" s="412">
        <f t="shared" si="2"/>
        <v>0</v>
      </c>
      <c r="I12" s="412">
        <f t="shared" si="2"/>
        <v>33780</v>
      </c>
      <c r="J12" s="412">
        <f t="shared" si="2"/>
        <v>33348</v>
      </c>
      <c r="K12" s="412">
        <f t="shared" si="2"/>
        <v>0</v>
      </c>
      <c r="L12" s="412">
        <f t="shared" si="2"/>
        <v>0</v>
      </c>
      <c r="M12" s="412">
        <f t="shared" si="2"/>
        <v>32916</v>
      </c>
      <c r="N12" s="412">
        <f t="shared" si="2"/>
        <v>32484</v>
      </c>
      <c r="O12" s="412">
        <f t="shared" si="2"/>
        <v>32052</v>
      </c>
      <c r="P12" s="412">
        <f t="shared" si="2"/>
        <v>31620</v>
      </c>
      <c r="Q12" s="412">
        <f t="shared" si="2"/>
        <v>31188</v>
      </c>
      <c r="R12" s="412">
        <f t="shared" si="2"/>
        <v>0</v>
      </c>
      <c r="S12" s="412">
        <f t="shared" si="2"/>
        <v>30756</v>
      </c>
      <c r="T12" s="424">
        <f t="shared" si="2"/>
        <v>0</v>
      </c>
      <c r="U12" s="378">
        <f t="shared" si="2"/>
        <v>30324</v>
      </c>
    </row>
    <row r="13" spans="2:21" ht="38.25" customHeight="1" x14ac:dyDescent="0.2">
      <c r="B13" s="371" t="s">
        <v>334</v>
      </c>
      <c r="C13" s="370">
        <v>8</v>
      </c>
      <c r="D13" s="410">
        <v>1789</v>
      </c>
      <c r="E13" s="410">
        <v>1751</v>
      </c>
      <c r="F13" s="410">
        <v>0</v>
      </c>
      <c r="G13" s="925">
        <v>0</v>
      </c>
      <c r="H13" s="925"/>
      <c r="I13" s="411">
        <v>0</v>
      </c>
      <c r="J13" s="926">
        <v>0</v>
      </c>
      <c r="K13" s="926"/>
      <c r="L13" s="926"/>
      <c r="M13" s="411">
        <v>0</v>
      </c>
      <c r="N13" s="411">
        <v>0</v>
      </c>
      <c r="O13" s="411">
        <v>0</v>
      </c>
      <c r="P13" s="411">
        <v>0</v>
      </c>
      <c r="Q13" s="926">
        <v>0</v>
      </c>
      <c r="R13" s="926"/>
      <c r="S13" s="926">
        <v>0</v>
      </c>
      <c r="T13" s="927"/>
      <c r="U13" s="369">
        <v>0</v>
      </c>
    </row>
    <row r="14" spans="2:21" ht="41.25" customHeight="1" x14ac:dyDescent="0.2">
      <c r="B14" s="367" t="s">
        <v>336</v>
      </c>
      <c r="C14" s="370"/>
      <c r="D14" s="410">
        <v>1789</v>
      </c>
      <c r="E14" s="410">
        <v>1751</v>
      </c>
      <c r="F14" s="410">
        <v>0</v>
      </c>
      <c r="G14" s="410">
        <v>0</v>
      </c>
      <c r="H14" s="410"/>
      <c r="I14" s="411">
        <v>0</v>
      </c>
      <c r="J14" s="411">
        <v>0</v>
      </c>
      <c r="K14" s="411"/>
      <c r="L14" s="411"/>
      <c r="M14" s="411">
        <v>0</v>
      </c>
      <c r="N14" s="411">
        <v>0</v>
      </c>
      <c r="O14" s="411">
        <v>0</v>
      </c>
      <c r="P14" s="411">
        <v>0</v>
      </c>
      <c r="Q14" s="411">
        <v>0</v>
      </c>
      <c r="R14" s="411"/>
      <c r="S14" s="411">
        <v>0</v>
      </c>
      <c r="T14" s="422"/>
      <c r="U14" s="369">
        <v>0</v>
      </c>
    </row>
    <row r="15" spans="2:21" ht="48.75" customHeight="1" x14ac:dyDescent="0.2">
      <c r="B15" s="367" t="s">
        <v>335</v>
      </c>
      <c r="C15" s="370"/>
      <c r="D15" s="410">
        <v>0</v>
      </c>
      <c r="E15" s="410">
        <v>0</v>
      </c>
      <c r="F15" s="410">
        <v>0</v>
      </c>
      <c r="G15" s="410">
        <v>0</v>
      </c>
      <c r="H15" s="410"/>
      <c r="I15" s="411">
        <v>0</v>
      </c>
      <c r="J15" s="411">
        <v>0</v>
      </c>
      <c r="K15" s="411"/>
      <c r="L15" s="411"/>
      <c r="M15" s="411">
        <v>0</v>
      </c>
      <c r="N15" s="411">
        <v>0</v>
      </c>
      <c r="O15" s="411">
        <v>0</v>
      </c>
      <c r="P15" s="411">
        <v>0</v>
      </c>
      <c r="Q15" s="411">
        <v>0</v>
      </c>
      <c r="R15" s="411"/>
      <c r="S15" s="411">
        <v>0</v>
      </c>
      <c r="T15" s="422"/>
      <c r="U15" s="369">
        <v>0</v>
      </c>
    </row>
    <row r="16" spans="2:21" ht="42" customHeight="1" x14ac:dyDescent="0.2">
      <c r="B16" s="371" t="s">
        <v>337</v>
      </c>
      <c r="C16" s="370">
        <v>9</v>
      </c>
      <c r="D16" s="410">
        <v>0</v>
      </c>
      <c r="E16" s="410">
        <f>E17+E18</f>
        <v>4320</v>
      </c>
      <c r="F16" s="410">
        <v>4320</v>
      </c>
      <c r="G16" s="410">
        <f t="shared" ref="G16:U16" si="3">G17+G18</f>
        <v>34212</v>
      </c>
      <c r="H16" s="410">
        <f t="shared" si="3"/>
        <v>0</v>
      </c>
      <c r="I16" s="410">
        <f t="shared" si="3"/>
        <v>33780</v>
      </c>
      <c r="J16" s="410">
        <f t="shared" si="3"/>
        <v>33348</v>
      </c>
      <c r="K16" s="410">
        <f t="shared" si="3"/>
        <v>0</v>
      </c>
      <c r="L16" s="410">
        <f t="shared" si="3"/>
        <v>0</v>
      </c>
      <c r="M16" s="410">
        <f t="shared" si="3"/>
        <v>32916</v>
      </c>
      <c r="N16" s="410">
        <f t="shared" si="3"/>
        <v>32484</v>
      </c>
      <c r="O16" s="410">
        <f t="shared" si="3"/>
        <v>32052</v>
      </c>
      <c r="P16" s="410">
        <f t="shared" si="3"/>
        <v>31620</v>
      </c>
      <c r="Q16" s="410">
        <f t="shared" si="3"/>
        <v>31188</v>
      </c>
      <c r="R16" s="410">
        <f t="shared" si="3"/>
        <v>0</v>
      </c>
      <c r="S16" s="410">
        <f t="shared" si="3"/>
        <v>30756</v>
      </c>
      <c r="T16" s="423">
        <f t="shared" si="3"/>
        <v>0</v>
      </c>
      <c r="U16" s="380">
        <f t="shared" si="3"/>
        <v>30324</v>
      </c>
    </row>
    <row r="17" spans="2:21" ht="42" customHeight="1" x14ac:dyDescent="0.2">
      <c r="B17" s="367" t="s">
        <v>336</v>
      </c>
      <c r="C17" s="370"/>
      <c r="D17" s="410">
        <v>0</v>
      </c>
      <c r="E17" s="410">
        <v>0</v>
      </c>
      <c r="F17" s="410">
        <v>0</v>
      </c>
      <c r="G17" s="410">
        <v>0</v>
      </c>
      <c r="H17" s="410"/>
      <c r="I17" s="411">
        <v>0</v>
      </c>
      <c r="J17" s="411">
        <v>0</v>
      </c>
      <c r="K17" s="411"/>
      <c r="L17" s="411"/>
      <c r="M17" s="411">
        <v>0</v>
      </c>
      <c r="N17" s="411">
        <v>0</v>
      </c>
      <c r="O17" s="411">
        <v>0</v>
      </c>
      <c r="P17" s="411">
        <v>0</v>
      </c>
      <c r="Q17" s="411">
        <v>0</v>
      </c>
      <c r="R17" s="411"/>
      <c r="S17" s="411">
        <v>0</v>
      </c>
      <c r="T17" s="422"/>
      <c r="U17" s="369">
        <v>0</v>
      </c>
    </row>
    <row r="18" spans="2:21" ht="42" customHeight="1" x14ac:dyDescent="0.2">
      <c r="B18" s="367" t="s">
        <v>335</v>
      </c>
      <c r="C18" s="370"/>
      <c r="D18" s="410">
        <v>0</v>
      </c>
      <c r="E18" s="410">
        <v>4320</v>
      </c>
      <c r="F18" s="410">
        <v>4320</v>
      </c>
      <c r="G18" s="410">
        <v>34212</v>
      </c>
      <c r="H18" s="410"/>
      <c r="I18" s="411">
        <v>33780</v>
      </c>
      <c r="J18" s="411">
        <v>33348</v>
      </c>
      <c r="K18" s="411"/>
      <c r="L18" s="411"/>
      <c r="M18" s="411">
        <v>32916</v>
      </c>
      <c r="N18" s="411">
        <v>32484</v>
      </c>
      <c r="O18" s="411">
        <v>32052</v>
      </c>
      <c r="P18" s="411">
        <v>31620</v>
      </c>
      <c r="Q18" s="411">
        <v>31188</v>
      </c>
      <c r="R18" s="411"/>
      <c r="S18" s="411">
        <v>30756</v>
      </c>
      <c r="T18" s="422"/>
      <c r="U18" s="369">
        <v>30324</v>
      </c>
    </row>
    <row r="19" spans="2:21" ht="42" customHeight="1" x14ac:dyDescent="0.2">
      <c r="B19" s="371" t="s">
        <v>329</v>
      </c>
      <c r="C19" s="370">
        <v>10</v>
      </c>
      <c r="D19" s="377">
        <f>D11-D12</f>
        <v>391121.5</v>
      </c>
      <c r="E19" s="377">
        <f t="shared" ref="E19:U19" si="4">E11-E12</f>
        <v>399429</v>
      </c>
      <c r="F19" s="377">
        <f t="shared" si="4"/>
        <v>401180</v>
      </c>
      <c r="G19" s="377">
        <f t="shared" si="4"/>
        <v>371288</v>
      </c>
      <c r="H19" s="377">
        <f t="shared" si="4"/>
        <v>0</v>
      </c>
      <c r="I19" s="377">
        <f t="shared" si="4"/>
        <v>371720</v>
      </c>
      <c r="J19" s="377">
        <f t="shared" si="4"/>
        <v>372152</v>
      </c>
      <c r="K19" s="377">
        <f t="shared" si="4"/>
        <v>0</v>
      </c>
      <c r="L19" s="377">
        <f t="shared" si="4"/>
        <v>0</v>
      </c>
      <c r="M19" s="377">
        <f t="shared" si="4"/>
        <v>372584</v>
      </c>
      <c r="N19" s="377">
        <f t="shared" si="4"/>
        <v>373016</v>
      </c>
      <c r="O19" s="377">
        <f t="shared" si="4"/>
        <v>373448</v>
      </c>
      <c r="P19" s="377">
        <f t="shared" si="4"/>
        <v>373880</v>
      </c>
      <c r="Q19" s="377">
        <f t="shared" si="4"/>
        <v>374312</v>
      </c>
      <c r="R19" s="377">
        <f t="shared" si="4"/>
        <v>0</v>
      </c>
      <c r="S19" s="377">
        <f t="shared" si="4"/>
        <v>374744</v>
      </c>
      <c r="T19" s="421">
        <f t="shared" si="4"/>
        <v>0</v>
      </c>
      <c r="U19" s="379">
        <f t="shared" si="4"/>
        <v>375176</v>
      </c>
    </row>
    <row r="20" spans="2:21" ht="20.25" customHeight="1" thickBot="1" x14ac:dyDescent="0.25">
      <c r="B20" s="420" t="s">
        <v>338</v>
      </c>
      <c r="C20" s="372"/>
      <c r="D20" s="373">
        <f>D12/D10</f>
        <v>2.2765998872516769E-3</v>
      </c>
      <c r="E20" s="373">
        <f t="shared" ref="E20:U20" si="5">E12/E10</f>
        <v>7.4858199753390876E-3</v>
      </c>
      <c r="F20" s="373">
        <f t="shared" si="5"/>
        <v>5.3267570900123306E-3</v>
      </c>
      <c r="G20" s="373">
        <f t="shared" si="5"/>
        <v>4.2184956843403204E-2</v>
      </c>
      <c r="H20" s="373" t="e">
        <f t="shared" si="5"/>
        <v>#DIV/0!</v>
      </c>
      <c r="I20" s="373">
        <f t="shared" si="5"/>
        <v>4.1652281134401975E-2</v>
      </c>
      <c r="J20" s="373">
        <f t="shared" si="5"/>
        <v>4.1119605425400739E-2</v>
      </c>
      <c r="K20" s="373" t="e">
        <f t="shared" si="5"/>
        <v>#DIV/0!</v>
      </c>
      <c r="L20" s="373" t="e">
        <f t="shared" si="5"/>
        <v>#DIV/0!</v>
      </c>
      <c r="M20" s="373">
        <f t="shared" si="5"/>
        <v>4.058692971639951E-2</v>
      </c>
      <c r="N20" s="373">
        <f t="shared" si="5"/>
        <v>4.0054254007398274E-2</v>
      </c>
      <c r="O20" s="373">
        <f t="shared" si="5"/>
        <v>3.9521578298397038E-2</v>
      </c>
      <c r="P20" s="373">
        <f t="shared" si="5"/>
        <v>3.8988902589395809E-2</v>
      </c>
      <c r="Q20" s="373">
        <f t="shared" si="5"/>
        <v>3.8456226880394573E-2</v>
      </c>
      <c r="R20" s="373" t="e">
        <f t="shared" si="5"/>
        <v>#DIV/0!</v>
      </c>
      <c r="S20" s="373">
        <f t="shared" si="5"/>
        <v>3.7923551171393344E-2</v>
      </c>
      <c r="T20" s="419" t="e">
        <f t="shared" si="5"/>
        <v>#DIV/0!</v>
      </c>
      <c r="U20" s="374">
        <f t="shared" si="5"/>
        <v>3.7390875462392108E-2</v>
      </c>
    </row>
    <row r="21" spans="2:21" x14ac:dyDescent="0.2">
      <c r="U21" s="418" t="s">
        <v>378</v>
      </c>
    </row>
  </sheetData>
  <mergeCells count="29">
    <mergeCell ref="B1:U1"/>
    <mergeCell ref="G8:H8"/>
    <mergeCell ref="J8:L8"/>
    <mergeCell ref="Q8:R8"/>
    <mergeCell ref="S8:T8"/>
    <mergeCell ref="G6:H6"/>
    <mergeCell ref="J6:L6"/>
    <mergeCell ref="Q6:R6"/>
    <mergeCell ref="S6:T6"/>
    <mergeCell ref="G7:H7"/>
    <mergeCell ref="J7:L7"/>
    <mergeCell ref="Q7:R7"/>
    <mergeCell ref="S7:T7"/>
    <mergeCell ref="E4:T4"/>
    <mergeCell ref="E3:G3"/>
    <mergeCell ref="H3:I3"/>
    <mergeCell ref="G13:H13"/>
    <mergeCell ref="J13:L13"/>
    <mergeCell ref="Q13:R13"/>
    <mergeCell ref="S13:T13"/>
    <mergeCell ref="G9:H9"/>
    <mergeCell ref="J9:L9"/>
    <mergeCell ref="Q9:R9"/>
    <mergeCell ref="S9:T9"/>
    <mergeCell ref="R3:S3"/>
    <mergeCell ref="G5:H5"/>
    <mergeCell ref="J5:L5"/>
    <mergeCell ref="Q5:R5"/>
    <mergeCell ref="S5:T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landscape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F43"/>
  <sheetViews>
    <sheetView view="pageBreakPreview" zoomScale="75" zoomScaleNormal="100" zoomScaleSheetLayoutView="75" workbookViewId="0">
      <selection activeCell="I30" sqref="I30"/>
    </sheetView>
  </sheetViews>
  <sheetFormatPr defaultRowHeight="12.75" x14ac:dyDescent="0.2"/>
  <cols>
    <col min="1" max="1" width="6.42578125" style="29" customWidth="1"/>
    <col min="2" max="2" width="53.42578125" style="29" customWidth="1"/>
    <col min="3" max="3" width="16.28515625" style="29" customWidth="1"/>
    <col min="4" max="4" width="17.42578125" style="29" customWidth="1"/>
    <col min="5" max="5" width="14.85546875" style="29" customWidth="1"/>
    <col min="6" max="6" width="15.28515625" style="29" customWidth="1"/>
    <col min="7" max="8" width="9.140625" style="29"/>
    <col min="9" max="9" width="7.42578125" style="29" customWidth="1"/>
    <col min="10" max="12" width="9.140625" style="29"/>
    <col min="13" max="13" width="7.7109375" style="29" customWidth="1"/>
    <col min="14" max="14" width="8" style="29" customWidth="1"/>
    <col min="15" max="15" width="7.85546875" style="29" customWidth="1"/>
    <col min="16" max="16" width="8.140625" style="29" customWidth="1"/>
    <col min="17" max="17" width="7.7109375" style="29" customWidth="1"/>
    <col min="18" max="16384" width="9.140625" style="29"/>
  </cols>
  <sheetData>
    <row r="1" spans="1:6" s="433" customFormat="1" ht="27" customHeight="1" x14ac:dyDescent="0.2">
      <c r="A1" s="432"/>
      <c r="B1" s="816" t="s">
        <v>431</v>
      </c>
      <c r="C1" s="816"/>
      <c r="D1" s="816"/>
    </row>
    <row r="2" spans="1:6" ht="25.5" customHeight="1" x14ac:dyDescent="0.2">
      <c r="A2" s="28"/>
      <c r="B2" s="816" t="s">
        <v>344</v>
      </c>
      <c r="C2" s="816"/>
      <c r="D2" s="816"/>
    </row>
    <row r="3" spans="1:6" ht="25.5" customHeight="1" thickBot="1" x14ac:dyDescent="0.25">
      <c r="A3" s="28"/>
      <c r="B3" s="375"/>
      <c r="C3" s="375"/>
      <c r="D3" s="382"/>
      <c r="F3" s="471" t="s">
        <v>103</v>
      </c>
    </row>
    <row r="4" spans="1:6" ht="43.5" customHeight="1" x14ac:dyDescent="0.2">
      <c r="A4" s="480" t="s">
        <v>5</v>
      </c>
      <c r="B4" s="481" t="s">
        <v>104</v>
      </c>
      <c r="C4" s="476" t="s">
        <v>348</v>
      </c>
      <c r="D4" s="482" t="s">
        <v>302</v>
      </c>
      <c r="E4" s="477" t="s">
        <v>380</v>
      </c>
      <c r="F4" s="478" t="s">
        <v>381</v>
      </c>
    </row>
    <row r="5" spans="1:6" ht="16.5" customHeight="1" x14ac:dyDescent="0.2">
      <c r="A5" s="464"/>
      <c r="B5" s="465" t="s">
        <v>6</v>
      </c>
      <c r="C5" s="466"/>
      <c r="D5" s="467"/>
      <c r="E5" s="463"/>
      <c r="F5" s="479"/>
    </row>
    <row r="6" spans="1:6" ht="17.25" customHeight="1" x14ac:dyDescent="0.25">
      <c r="A6" s="120" t="s">
        <v>73</v>
      </c>
      <c r="B6" s="121" t="s">
        <v>7</v>
      </c>
      <c r="C6" s="122">
        <f>SUM(C7:C15)</f>
        <v>4580145</v>
      </c>
      <c r="D6" s="456">
        <f>SUM(D7:D15)</f>
        <v>4890272</v>
      </c>
      <c r="E6" s="456">
        <f>SUM(E7:E15)</f>
        <v>1520223</v>
      </c>
      <c r="F6" s="539">
        <f>E6/D6</f>
        <v>0.31086675751369247</v>
      </c>
    </row>
    <row r="7" spans="1:6" ht="20.25" customHeight="1" x14ac:dyDescent="0.25">
      <c r="A7" s="120"/>
      <c r="B7" s="123" t="s">
        <v>8</v>
      </c>
      <c r="C7" s="124">
        <f>'5.2 Önkormányzat kiadása (3)'!C5</f>
        <v>70706</v>
      </c>
      <c r="D7" s="459">
        <f>'5.2 Önkormányzat kiadása (3)'!D5</f>
        <v>99635</v>
      </c>
      <c r="E7" s="459">
        <f>'5.2 Önkormányzat kiadása (3)'!E5</f>
        <v>96114</v>
      </c>
      <c r="F7" s="540">
        <f t="shared" ref="F7:F37" si="0">E7/D7</f>
        <v>0.96466101269634164</v>
      </c>
    </row>
    <row r="8" spans="1:6" ht="17.25" customHeight="1" x14ac:dyDescent="0.25">
      <c r="A8" s="817"/>
      <c r="B8" s="123" t="s">
        <v>9</v>
      </c>
      <c r="C8" s="124">
        <f>'5.2 Önkormányzat kiadása (3)'!C6</f>
        <v>14420</v>
      </c>
      <c r="D8" s="459">
        <f>'5.2 Önkormányzat kiadása (3)'!D6</f>
        <v>18500</v>
      </c>
      <c r="E8" s="459">
        <f>'5.2 Önkormányzat kiadása (3)'!E6</f>
        <v>17926</v>
      </c>
      <c r="F8" s="540">
        <f t="shared" si="0"/>
        <v>0.96897297297297302</v>
      </c>
    </row>
    <row r="9" spans="1:6" ht="15.75" customHeight="1" x14ac:dyDescent="0.25">
      <c r="A9" s="817"/>
      <c r="B9" s="123" t="s">
        <v>10</v>
      </c>
      <c r="C9" s="125">
        <f>'5.2 Önkormányzat kiadása (3)'!C29</f>
        <v>267350</v>
      </c>
      <c r="D9" s="457">
        <f>'5.2 Önkormányzat kiadása (3)'!D29</f>
        <v>295089</v>
      </c>
      <c r="E9" s="457">
        <f>'5.2 Önkormányzat kiadása (3)'!E29</f>
        <v>281939</v>
      </c>
      <c r="F9" s="540">
        <f t="shared" si="0"/>
        <v>0.95543717319181676</v>
      </c>
    </row>
    <row r="10" spans="1:6" ht="17.25" customHeight="1" x14ac:dyDescent="0.25">
      <c r="A10" s="817"/>
      <c r="B10" s="123" t="s">
        <v>16</v>
      </c>
      <c r="C10" s="125">
        <f>'5.2 Önkormányzat kiadása (3)'!C44</f>
        <v>30000</v>
      </c>
      <c r="D10" s="457">
        <f>'5.2 Önkormányzat kiadása (3)'!D44</f>
        <v>44988</v>
      </c>
      <c r="E10" s="457">
        <f>'5.2 Önkormányzat kiadása (3)'!E44</f>
        <v>21702</v>
      </c>
      <c r="F10" s="540">
        <f t="shared" si="0"/>
        <v>0.48239530541477726</v>
      </c>
    </row>
    <row r="11" spans="1:6" ht="15.75" customHeight="1" x14ac:dyDescent="0.25">
      <c r="A11" s="817"/>
      <c r="B11" s="123" t="s">
        <v>18</v>
      </c>
      <c r="C11" s="125">
        <f>'5.2 Önkormányzat kiadása (3)'!C80</f>
        <v>791102</v>
      </c>
      <c r="D11" s="457">
        <f>'5.2 Önkormányzat kiadása (3)'!D80</f>
        <v>765599</v>
      </c>
      <c r="E11" s="457">
        <f>'5.2 Önkormányzat kiadása (3)'!E80</f>
        <v>711509</v>
      </c>
      <c r="F11" s="540">
        <f t="shared" si="0"/>
        <v>0.92934943749926524</v>
      </c>
    </row>
    <row r="12" spans="1:6" ht="17.25" customHeight="1" x14ac:dyDescent="0.25">
      <c r="A12" s="817"/>
      <c r="B12" s="123" t="s">
        <v>19</v>
      </c>
      <c r="C12" s="125">
        <f>'5.2 Önkormányzat kiadása (3)'!C87</f>
        <v>3000</v>
      </c>
      <c r="D12" s="457">
        <f>'5.2 Önkormányzat kiadása (3)'!D87</f>
        <v>3000</v>
      </c>
      <c r="E12" s="457">
        <f>'5.2 Önkormányzat kiadása (3)'!E87</f>
        <v>1030</v>
      </c>
      <c r="F12" s="540">
        <f t="shared" si="0"/>
        <v>0.34333333333333332</v>
      </c>
    </row>
    <row r="13" spans="1:6" ht="17.25" customHeight="1" x14ac:dyDescent="0.25">
      <c r="A13" s="817"/>
      <c r="B13" s="123" t="s">
        <v>20</v>
      </c>
      <c r="C13" s="125">
        <f>'5.2 Önkormányzat kiadása (3)'!C83</f>
        <v>2965420</v>
      </c>
      <c r="D13" s="457">
        <f>'5.2 Önkormányzat kiadása (3)'!D83</f>
        <v>3122740</v>
      </c>
      <c r="E13" s="457">
        <f>'5.2 Önkormányzat kiadása (3)'!E83</f>
        <v>202325</v>
      </c>
      <c r="F13" s="540">
        <f t="shared" si="0"/>
        <v>6.4790856747599865E-2</v>
      </c>
    </row>
    <row r="14" spans="1:6" ht="15.75" customHeight="1" x14ac:dyDescent="0.25">
      <c r="A14" s="817"/>
      <c r="B14" s="123" t="s">
        <v>21</v>
      </c>
      <c r="C14" s="125">
        <f>'5.2 Önkormányzat kiadása (3)'!C84</f>
        <v>158400</v>
      </c>
      <c r="D14" s="457">
        <f>'5.2 Önkormányzat kiadása (3)'!D84</f>
        <v>260974</v>
      </c>
      <c r="E14" s="457">
        <f>'5.2 Önkormányzat kiadása (3)'!E84</f>
        <v>158742</v>
      </c>
      <c r="F14" s="540">
        <f t="shared" si="0"/>
        <v>0.6082674902480707</v>
      </c>
    </row>
    <row r="15" spans="1:6" ht="16.5" customHeight="1" x14ac:dyDescent="0.25">
      <c r="A15" s="126"/>
      <c r="B15" s="127" t="s">
        <v>205</v>
      </c>
      <c r="C15" s="125">
        <f>'5.2 Önkormányzat kiadása (3)'!C89+'5.2 Önkormányzat kiadása (3)'!C91+'5.2 Önkormányzat kiadása (3)'!C92</f>
        <v>279747</v>
      </c>
      <c r="D15" s="457">
        <f>'5.2 Önkormányzat kiadása (3)'!D89+'5.2 Önkormányzat kiadása (3)'!D91+'5.2 Önkormányzat kiadása (3)'!D92</f>
        <v>279747</v>
      </c>
      <c r="E15" s="457">
        <f>'5.2 Önkormányzat kiadása (3)'!E89+'5.2 Önkormányzat kiadása (3)'!E91+'5.2 Önkormányzat kiadása (3)'!E92</f>
        <v>28936</v>
      </c>
      <c r="F15" s="540">
        <f t="shared" si="0"/>
        <v>0.10343631924560406</v>
      </c>
    </row>
    <row r="16" spans="1:6" ht="17.25" customHeight="1" x14ac:dyDescent="0.25">
      <c r="A16" s="120" t="s">
        <v>74</v>
      </c>
      <c r="B16" s="121" t="s">
        <v>144</v>
      </c>
      <c r="C16" s="128">
        <f>C17+C18+C19+C21+C20</f>
        <v>418378</v>
      </c>
      <c r="D16" s="458">
        <f>D17+D18+D19+D21+D20</f>
        <v>435527</v>
      </c>
      <c r="E16" s="458">
        <f>E17+E18+E19+E21+E20</f>
        <v>352228</v>
      </c>
      <c r="F16" s="539">
        <f t="shared" si="0"/>
        <v>0.80873975666261788</v>
      </c>
    </row>
    <row r="17" spans="1:6" ht="15" customHeight="1" x14ac:dyDescent="0.25">
      <c r="A17" s="817"/>
      <c r="B17" s="123" t="s">
        <v>11</v>
      </c>
      <c r="C17" s="124">
        <v>262720</v>
      </c>
      <c r="D17" s="459">
        <f>'4.Intézményi kiadások (2)'!C12</f>
        <v>262297</v>
      </c>
      <c r="E17" s="459">
        <f>'4.Intézményi kiadások (2)'!D12</f>
        <v>248233</v>
      </c>
      <c r="F17" s="540">
        <f t="shared" si="0"/>
        <v>0.94638139208607042</v>
      </c>
    </row>
    <row r="18" spans="1:6" ht="15.75" customHeight="1" x14ac:dyDescent="0.25">
      <c r="A18" s="817"/>
      <c r="B18" s="123" t="s">
        <v>12</v>
      </c>
      <c r="C18" s="124">
        <v>53900</v>
      </c>
      <c r="D18" s="459">
        <f>'4.Intézményi kiadások (2)'!H12</f>
        <v>54323</v>
      </c>
      <c r="E18" s="459">
        <f>'4.Intézményi kiadások (2)'!I12</f>
        <v>54103</v>
      </c>
      <c r="F18" s="540">
        <f t="shared" si="0"/>
        <v>0.99595015002853304</v>
      </c>
    </row>
    <row r="19" spans="1:6" ht="14.25" customHeight="1" x14ac:dyDescent="0.25">
      <c r="A19" s="817"/>
      <c r="B19" s="123" t="s">
        <v>13</v>
      </c>
      <c r="C19" s="124">
        <v>63300</v>
      </c>
      <c r="D19" s="459">
        <f>'4.Intézményi kiadások (2)'!L12</f>
        <v>65436</v>
      </c>
      <c r="E19" s="459">
        <f>'4.Intézményi kiadások (2)'!M12</f>
        <v>49828</v>
      </c>
      <c r="F19" s="540">
        <f t="shared" si="0"/>
        <v>0.76147686288892968</v>
      </c>
    </row>
    <row r="20" spans="1:6" ht="14.25" customHeight="1" x14ac:dyDescent="0.25">
      <c r="A20" s="126"/>
      <c r="B20" s="123" t="s">
        <v>306</v>
      </c>
      <c r="C20" s="124"/>
      <c r="D20" s="459">
        <v>64</v>
      </c>
      <c r="E20" s="463">
        <v>64</v>
      </c>
      <c r="F20" s="540">
        <f t="shared" si="0"/>
        <v>1</v>
      </c>
    </row>
    <row r="21" spans="1:6" ht="15" customHeight="1" x14ac:dyDescent="0.25">
      <c r="A21" s="126"/>
      <c r="B21" s="123" t="s">
        <v>22</v>
      </c>
      <c r="C21" s="124">
        <v>38458</v>
      </c>
      <c r="D21" s="459">
        <v>53407</v>
      </c>
      <c r="E21" s="463"/>
      <c r="F21" s="540">
        <f t="shared" si="0"/>
        <v>0</v>
      </c>
    </row>
    <row r="22" spans="1:6" ht="19.5" customHeight="1" x14ac:dyDescent="0.25">
      <c r="A22" s="120" t="s">
        <v>75</v>
      </c>
      <c r="B22" s="121" t="s">
        <v>14</v>
      </c>
      <c r="C22" s="129">
        <f>C23+C25+C26+C27+C24</f>
        <v>513536</v>
      </c>
      <c r="D22" s="460">
        <f>D23+D24+D25+D26+D27</f>
        <v>527200</v>
      </c>
      <c r="E22" s="460">
        <f>E23+E24+E25+E26+E27</f>
        <v>482990</v>
      </c>
      <c r="F22" s="539">
        <f t="shared" si="0"/>
        <v>0.91614188163884669</v>
      </c>
    </row>
    <row r="23" spans="1:6" ht="16.5" customHeight="1" x14ac:dyDescent="0.25">
      <c r="A23" s="817" t="s">
        <v>15</v>
      </c>
      <c r="B23" s="123" t="s">
        <v>11</v>
      </c>
      <c r="C23" s="124">
        <v>186710</v>
      </c>
      <c r="D23" s="459">
        <f>'4.Intézményi kiadások (2)'!C11</f>
        <v>188227</v>
      </c>
      <c r="E23" s="459">
        <f>'4.Intézményi kiadások (2)'!D11</f>
        <v>186141</v>
      </c>
      <c r="F23" s="540">
        <f t="shared" si="0"/>
        <v>0.98891763668336641</v>
      </c>
    </row>
    <row r="24" spans="1:6" ht="15.75" customHeight="1" x14ac:dyDescent="0.25">
      <c r="A24" s="817"/>
      <c r="B24" s="123" t="s">
        <v>12</v>
      </c>
      <c r="C24" s="124">
        <v>36915</v>
      </c>
      <c r="D24" s="459">
        <f>'4.Intézményi kiadások (2)'!H11</f>
        <v>37172</v>
      </c>
      <c r="E24" s="459">
        <f>'4.Intézményi kiadások (2)'!I11</f>
        <v>37007</v>
      </c>
      <c r="F24" s="540">
        <f t="shared" si="0"/>
        <v>0.99556117507801567</v>
      </c>
    </row>
    <row r="25" spans="1:6" ht="14.25" customHeight="1" x14ac:dyDescent="0.25">
      <c r="A25" s="817"/>
      <c r="B25" s="123" t="s">
        <v>13</v>
      </c>
      <c r="C25" s="124">
        <f>'4.Intézményi kiadások (2)'!K11</f>
        <v>283706</v>
      </c>
      <c r="D25" s="459">
        <f>'4.Intézményi kiadások (2)'!L11</f>
        <v>293240</v>
      </c>
      <c r="E25" s="459">
        <f>'4.Intézményi kiadások (2)'!M11</f>
        <v>257892</v>
      </c>
      <c r="F25" s="540">
        <f t="shared" si="0"/>
        <v>0.87945709998635935</v>
      </c>
    </row>
    <row r="26" spans="1:6" ht="14.25" customHeight="1" x14ac:dyDescent="0.25">
      <c r="A26" s="817"/>
      <c r="B26" s="123" t="s">
        <v>22</v>
      </c>
      <c r="C26" s="124">
        <v>668</v>
      </c>
      <c r="D26" s="459">
        <f>'4.Intézményi kiadások (2)'!C22</f>
        <v>3119</v>
      </c>
      <c r="E26" s="459">
        <f>'4.Intézményi kiadások (2)'!D22</f>
        <v>1950</v>
      </c>
      <c r="F26" s="540">
        <f t="shared" si="0"/>
        <v>0.62520038473869832</v>
      </c>
    </row>
    <row r="27" spans="1:6" ht="16.5" customHeight="1" x14ac:dyDescent="0.25">
      <c r="A27" s="126"/>
      <c r="B27" s="123" t="s">
        <v>21</v>
      </c>
      <c r="C27" s="124">
        <v>5537</v>
      </c>
      <c r="D27" s="459">
        <f>'4.Intézményi kiadások (2)'!H22</f>
        <v>5442</v>
      </c>
      <c r="E27" s="459"/>
      <c r="F27" s="540">
        <f t="shared" si="0"/>
        <v>0</v>
      </c>
    </row>
    <row r="28" spans="1:6" ht="18" customHeight="1" x14ac:dyDescent="0.25">
      <c r="A28" s="130"/>
      <c r="B28" s="131" t="s">
        <v>17</v>
      </c>
      <c r="C28" s="132">
        <f>C22+C16+C6</f>
        <v>5512059</v>
      </c>
      <c r="D28" s="468">
        <f>D22+D16+D6</f>
        <v>5852999</v>
      </c>
      <c r="E28" s="468">
        <f>E22+E16+E6</f>
        <v>2355441</v>
      </c>
      <c r="F28" s="541">
        <f t="shared" si="0"/>
        <v>0.40243317998174954</v>
      </c>
    </row>
    <row r="29" spans="1:6" ht="16.5" customHeight="1" x14ac:dyDescent="0.25">
      <c r="A29" s="818"/>
      <c r="B29" s="123" t="s">
        <v>11</v>
      </c>
      <c r="C29" s="125">
        <f t="shared" ref="C29:E31" si="1">C17+C23+C7</f>
        <v>520136</v>
      </c>
      <c r="D29" s="457">
        <f t="shared" si="1"/>
        <v>550159</v>
      </c>
      <c r="E29" s="457">
        <f t="shared" si="1"/>
        <v>530488</v>
      </c>
      <c r="F29" s="540">
        <f t="shared" si="0"/>
        <v>0.96424488193413171</v>
      </c>
    </row>
    <row r="30" spans="1:6" ht="15" customHeight="1" x14ac:dyDescent="0.25">
      <c r="A30" s="822"/>
      <c r="B30" s="123" t="s">
        <v>12</v>
      </c>
      <c r="C30" s="125">
        <f t="shared" si="1"/>
        <v>105235</v>
      </c>
      <c r="D30" s="457">
        <f t="shared" si="1"/>
        <v>109995</v>
      </c>
      <c r="E30" s="457">
        <f t="shared" si="1"/>
        <v>109036</v>
      </c>
      <c r="F30" s="540">
        <f t="shared" si="0"/>
        <v>0.99128142188281287</v>
      </c>
    </row>
    <row r="31" spans="1:6" ht="15.75" customHeight="1" x14ac:dyDescent="0.25">
      <c r="A31" s="822"/>
      <c r="B31" s="123" t="s">
        <v>13</v>
      </c>
      <c r="C31" s="125">
        <f>C19+C25+C9</f>
        <v>614356</v>
      </c>
      <c r="D31" s="457">
        <f t="shared" si="1"/>
        <v>653765</v>
      </c>
      <c r="E31" s="457">
        <f t="shared" si="1"/>
        <v>589659</v>
      </c>
      <c r="F31" s="540">
        <f t="shared" si="0"/>
        <v>0.9019433588521869</v>
      </c>
    </row>
    <row r="32" spans="1:6" ht="15.75" customHeight="1" x14ac:dyDescent="0.25">
      <c r="A32" s="822"/>
      <c r="B32" s="123" t="s">
        <v>16</v>
      </c>
      <c r="C32" s="125">
        <f>C10</f>
        <v>30000</v>
      </c>
      <c r="D32" s="457">
        <f>D10</f>
        <v>44988</v>
      </c>
      <c r="E32" s="457">
        <f>E10</f>
        <v>21702</v>
      </c>
      <c r="F32" s="540">
        <f t="shared" si="0"/>
        <v>0.48239530541477726</v>
      </c>
    </row>
    <row r="33" spans="1:6" ht="15.75" customHeight="1" x14ac:dyDescent="0.25">
      <c r="A33" s="822"/>
      <c r="B33" s="123" t="s">
        <v>18</v>
      </c>
      <c r="C33" s="125">
        <f>C11+C20</f>
        <v>791102</v>
      </c>
      <c r="D33" s="457">
        <f>D11+D20</f>
        <v>765663</v>
      </c>
      <c r="E33" s="457">
        <f>E11+E20</f>
        <v>711573</v>
      </c>
      <c r="F33" s="540">
        <f t="shared" si="0"/>
        <v>0.92935534301644462</v>
      </c>
    </row>
    <row r="34" spans="1:6" ht="15.75" customHeight="1" x14ac:dyDescent="0.25">
      <c r="A34" s="822"/>
      <c r="B34" s="123" t="s">
        <v>244</v>
      </c>
      <c r="C34" s="125">
        <f>C12</f>
        <v>3000</v>
      </c>
      <c r="D34" s="457">
        <f>D12</f>
        <v>3000</v>
      </c>
      <c r="E34" s="457">
        <f>E12</f>
        <v>1030</v>
      </c>
      <c r="F34" s="540">
        <f t="shared" si="0"/>
        <v>0.34333333333333332</v>
      </c>
    </row>
    <row r="35" spans="1:6" ht="15.75" customHeight="1" x14ac:dyDescent="0.25">
      <c r="A35" s="822"/>
      <c r="B35" s="123" t="s">
        <v>20</v>
      </c>
      <c r="C35" s="125">
        <f>C13+C26+C21</f>
        <v>3004546</v>
      </c>
      <c r="D35" s="457">
        <f>D13+D26+D21</f>
        <v>3179266</v>
      </c>
      <c r="E35" s="457">
        <f>E13+E26+E21</f>
        <v>204275</v>
      </c>
      <c r="F35" s="540">
        <f t="shared" si="0"/>
        <v>6.4252251934880572E-2</v>
      </c>
    </row>
    <row r="36" spans="1:6" ht="14.25" customHeight="1" x14ac:dyDescent="0.25">
      <c r="A36" s="822"/>
      <c r="B36" s="123" t="s">
        <v>21</v>
      </c>
      <c r="C36" s="125">
        <f>C14+C27</f>
        <v>163937</v>
      </c>
      <c r="D36" s="457">
        <f>D14+D27</f>
        <v>266416</v>
      </c>
      <c r="E36" s="457">
        <f>E14+E27</f>
        <v>158742</v>
      </c>
      <c r="F36" s="540">
        <f t="shared" si="0"/>
        <v>0.59584259203651435</v>
      </c>
    </row>
    <row r="37" spans="1:6" ht="16.5" thickBot="1" x14ac:dyDescent="0.3">
      <c r="A37" s="823"/>
      <c r="B37" s="133" t="s">
        <v>205</v>
      </c>
      <c r="C37" s="134">
        <f>C15</f>
        <v>279747</v>
      </c>
      <c r="D37" s="469">
        <f>D15</f>
        <v>279747</v>
      </c>
      <c r="E37" s="469">
        <f>E15</f>
        <v>28936</v>
      </c>
      <c r="F37" s="540">
        <f t="shared" si="0"/>
        <v>0.10343631924560406</v>
      </c>
    </row>
    <row r="38" spans="1:6" x14ac:dyDescent="0.2">
      <c r="D38" s="31"/>
    </row>
    <row r="39" spans="1:6" x14ac:dyDescent="0.2">
      <c r="C39" s="30"/>
      <c r="D39" s="31"/>
    </row>
    <row r="40" spans="1:6" x14ac:dyDescent="0.2">
      <c r="D40" s="31"/>
    </row>
    <row r="41" spans="1:6" x14ac:dyDescent="0.2">
      <c r="C41" s="30"/>
      <c r="D41" s="30"/>
    </row>
    <row r="43" spans="1:6" x14ac:dyDescent="0.2">
      <c r="D43" s="30"/>
    </row>
  </sheetData>
  <mergeCells count="6">
    <mergeCell ref="A29:A37"/>
    <mergeCell ref="B1:D1"/>
    <mergeCell ref="B2:D2"/>
    <mergeCell ref="A23:A26"/>
    <mergeCell ref="A8:A14"/>
    <mergeCell ref="A17:A19"/>
  </mergeCells>
  <phoneticPr fontId="14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7"/>
  <sheetViews>
    <sheetView view="pageBreakPreview" zoomScale="75" zoomScaleNormal="100" zoomScaleSheetLayoutView="75" workbookViewId="0">
      <selection activeCell="I30" sqref="I30"/>
    </sheetView>
  </sheetViews>
  <sheetFormatPr defaultColWidth="8" defaultRowHeight="12.75" x14ac:dyDescent="0.2"/>
  <cols>
    <col min="1" max="1" width="10" style="10" customWidth="1"/>
    <col min="2" max="2" width="54.42578125" style="10" customWidth="1"/>
    <col min="3" max="3" width="15.5703125" style="10" customWidth="1"/>
    <col min="4" max="4" width="16.85546875" style="10" customWidth="1"/>
    <col min="5" max="5" width="13.85546875" style="10" customWidth="1"/>
    <col min="6" max="6" width="11.42578125" style="10" customWidth="1"/>
    <col min="7" max="8" width="8" style="10"/>
    <col min="9" max="9" width="7.42578125" style="10" customWidth="1"/>
    <col min="10" max="12" width="8" style="10"/>
    <col min="13" max="13" width="7.7109375" style="10" customWidth="1"/>
    <col min="14" max="14" width="8" style="10"/>
    <col min="15" max="15" width="7.85546875" style="10" customWidth="1"/>
    <col min="16" max="16" width="8.140625" style="10" customWidth="1"/>
    <col min="17" max="17" width="7.7109375" style="10" customWidth="1"/>
    <col min="18" max="22" width="8" style="10"/>
    <col min="23" max="23" width="29.5703125" style="10" customWidth="1"/>
    <col min="24" max="26" width="8" style="10"/>
    <col min="27" max="27" width="21" style="10" customWidth="1"/>
    <col min="28" max="257" width="8" style="10"/>
    <col min="258" max="258" width="10" style="10" customWidth="1"/>
    <col min="259" max="259" width="78.85546875" style="10" customWidth="1"/>
    <col min="260" max="260" width="23.140625" style="10" customWidth="1"/>
    <col min="261" max="261" width="13.85546875" style="10" customWidth="1"/>
    <col min="262" max="262" width="11.42578125" style="10" customWidth="1"/>
    <col min="263" max="278" width="8" style="10"/>
    <col min="279" max="279" width="29.5703125" style="10" customWidth="1"/>
    <col min="280" max="282" width="8" style="10"/>
    <col min="283" max="283" width="21" style="10" customWidth="1"/>
    <col min="284" max="513" width="8" style="10"/>
    <col min="514" max="514" width="10" style="10" customWidth="1"/>
    <col min="515" max="515" width="78.85546875" style="10" customWidth="1"/>
    <col min="516" max="516" width="23.140625" style="10" customWidth="1"/>
    <col min="517" max="517" width="13.85546875" style="10" customWidth="1"/>
    <col min="518" max="518" width="11.42578125" style="10" customWidth="1"/>
    <col min="519" max="534" width="8" style="10"/>
    <col min="535" max="535" width="29.5703125" style="10" customWidth="1"/>
    <col min="536" max="538" width="8" style="10"/>
    <col min="539" max="539" width="21" style="10" customWidth="1"/>
    <col min="540" max="769" width="8" style="10"/>
    <col min="770" max="770" width="10" style="10" customWidth="1"/>
    <col min="771" max="771" width="78.85546875" style="10" customWidth="1"/>
    <col min="772" max="772" width="23.140625" style="10" customWidth="1"/>
    <col min="773" max="773" width="13.85546875" style="10" customWidth="1"/>
    <col min="774" max="774" width="11.42578125" style="10" customWidth="1"/>
    <col min="775" max="790" width="8" style="10"/>
    <col min="791" max="791" width="29.5703125" style="10" customWidth="1"/>
    <col min="792" max="794" width="8" style="10"/>
    <col min="795" max="795" width="21" style="10" customWidth="1"/>
    <col min="796" max="1025" width="8" style="10"/>
    <col min="1026" max="1026" width="10" style="10" customWidth="1"/>
    <col min="1027" max="1027" width="78.85546875" style="10" customWidth="1"/>
    <col min="1028" max="1028" width="23.140625" style="10" customWidth="1"/>
    <col min="1029" max="1029" width="13.85546875" style="10" customWidth="1"/>
    <col min="1030" max="1030" width="11.42578125" style="10" customWidth="1"/>
    <col min="1031" max="1046" width="8" style="10"/>
    <col min="1047" max="1047" width="29.5703125" style="10" customWidth="1"/>
    <col min="1048" max="1050" width="8" style="10"/>
    <col min="1051" max="1051" width="21" style="10" customWidth="1"/>
    <col min="1052" max="1281" width="8" style="10"/>
    <col min="1282" max="1282" width="10" style="10" customWidth="1"/>
    <col min="1283" max="1283" width="78.85546875" style="10" customWidth="1"/>
    <col min="1284" max="1284" width="23.140625" style="10" customWidth="1"/>
    <col min="1285" max="1285" width="13.85546875" style="10" customWidth="1"/>
    <col min="1286" max="1286" width="11.42578125" style="10" customWidth="1"/>
    <col min="1287" max="1302" width="8" style="10"/>
    <col min="1303" max="1303" width="29.5703125" style="10" customWidth="1"/>
    <col min="1304" max="1306" width="8" style="10"/>
    <col min="1307" max="1307" width="21" style="10" customWidth="1"/>
    <col min="1308" max="1537" width="8" style="10"/>
    <col min="1538" max="1538" width="10" style="10" customWidth="1"/>
    <col min="1539" max="1539" width="78.85546875" style="10" customWidth="1"/>
    <col min="1540" max="1540" width="23.140625" style="10" customWidth="1"/>
    <col min="1541" max="1541" width="13.85546875" style="10" customWidth="1"/>
    <col min="1542" max="1542" width="11.42578125" style="10" customWidth="1"/>
    <col min="1543" max="1558" width="8" style="10"/>
    <col min="1559" max="1559" width="29.5703125" style="10" customWidth="1"/>
    <col min="1560" max="1562" width="8" style="10"/>
    <col min="1563" max="1563" width="21" style="10" customWidth="1"/>
    <col min="1564" max="1793" width="8" style="10"/>
    <col min="1794" max="1794" width="10" style="10" customWidth="1"/>
    <col min="1795" max="1795" width="78.85546875" style="10" customWidth="1"/>
    <col min="1796" max="1796" width="23.140625" style="10" customWidth="1"/>
    <col min="1797" max="1797" width="13.85546875" style="10" customWidth="1"/>
    <col min="1798" max="1798" width="11.42578125" style="10" customWidth="1"/>
    <col min="1799" max="1814" width="8" style="10"/>
    <col min="1815" max="1815" width="29.5703125" style="10" customWidth="1"/>
    <col min="1816" max="1818" width="8" style="10"/>
    <col min="1819" max="1819" width="21" style="10" customWidth="1"/>
    <col min="1820" max="2049" width="8" style="10"/>
    <col min="2050" max="2050" width="10" style="10" customWidth="1"/>
    <col min="2051" max="2051" width="78.85546875" style="10" customWidth="1"/>
    <col min="2052" max="2052" width="23.140625" style="10" customWidth="1"/>
    <col min="2053" max="2053" width="13.85546875" style="10" customWidth="1"/>
    <col min="2054" max="2054" width="11.42578125" style="10" customWidth="1"/>
    <col min="2055" max="2070" width="8" style="10"/>
    <col min="2071" max="2071" width="29.5703125" style="10" customWidth="1"/>
    <col min="2072" max="2074" width="8" style="10"/>
    <col min="2075" max="2075" width="21" style="10" customWidth="1"/>
    <col min="2076" max="2305" width="8" style="10"/>
    <col min="2306" max="2306" width="10" style="10" customWidth="1"/>
    <col min="2307" max="2307" width="78.85546875" style="10" customWidth="1"/>
    <col min="2308" max="2308" width="23.140625" style="10" customWidth="1"/>
    <col min="2309" max="2309" width="13.85546875" style="10" customWidth="1"/>
    <col min="2310" max="2310" width="11.42578125" style="10" customWidth="1"/>
    <col min="2311" max="2326" width="8" style="10"/>
    <col min="2327" max="2327" width="29.5703125" style="10" customWidth="1"/>
    <col min="2328" max="2330" width="8" style="10"/>
    <col min="2331" max="2331" width="21" style="10" customWidth="1"/>
    <col min="2332" max="2561" width="8" style="10"/>
    <col min="2562" max="2562" width="10" style="10" customWidth="1"/>
    <col min="2563" max="2563" width="78.85546875" style="10" customWidth="1"/>
    <col min="2564" max="2564" width="23.140625" style="10" customWidth="1"/>
    <col min="2565" max="2565" width="13.85546875" style="10" customWidth="1"/>
    <col min="2566" max="2566" width="11.42578125" style="10" customWidth="1"/>
    <col min="2567" max="2582" width="8" style="10"/>
    <col min="2583" max="2583" width="29.5703125" style="10" customWidth="1"/>
    <col min="2584" max="2586" width="8" style="10"/>
    <col min="2587" max="2587" width="21" style="10" customWidth="1"/>
    <col min="2588" max="2817" width="8" style="10"/>
    <col min="2818" max="2818" width="10" style="10" customWidth="1"/>
    <col min="2819" max="2819" width="78.85546875" style="10" customWidth="1"/>
    <col min="2820" max="2820" width="23.140625" style="10" customWidth="1"/>
    <col min="2821" max="2821" width="13.85546875" style="10" customWidth="1"/>
    <col min="2822" max="2822" width="11.42578125" style="10" customWidth="1"/>
    <col min="2823" max="2838" width="8" style="10"/>
    <col min="2839" max="2839" width="29.5703125" style="10" customWidth="1"/>
    <col min="2840" max="2842" width="8" style="10"/>
    <col min="2843" max="2843" width="21" style="10" customWidth="1"/>
    <col min="2844" max="3073" width="8" style="10"/>
    <col min="3074" max="3074" width="10" style="10" customWidth="1"/>
    <col min="3075" max="3075" width="78.85546875" style="10" customWidth="1"/>
    <col min="3076" max="3076" width="23.140625" style="10" customWidth="1"/>
    <col min="3077" max="3077" width="13.85546875" style="10" customWidth="1"/>
    <col min="3078" max="3078" width="11.42578125" style="10" customWidth="1"/>
    <col min="3079" max="3094" width="8" style="10"/>
    <col min="3095" max="3095" width="29.5703125" style="10" customWidth="1"/>
    <col min="3096" max="3098" width="8" style="10"/>
    <col min="3099" max="3099" width="21" style="10" customWidth="1"/>
    <col min="3100" max="3329" width="8" style="10"/>
    <col min="3330" max="3330" width="10" style="10" customWidth="1"/>
    <col min="3331" max="3331" width="78.85546875" style="10" customWidth="1"/>
    <col min="3332" max="3332" width="23.140625" style="10" customWidth="1"/>
    <col min="3333" max="3333" width="13.85546875" style="10" customWidth="1"/>
    <col min="3334" max="3334" width="11.42578125" style="10" customWidth="1"/>
    <col min="3335" max="3350" width="8" style="10"/>
    <col min="3351" max="3351" width="29.5703125" style="10" customWidth="1"/>
    <col min="3352" max="3354" width="8" style="10"/>
    <col min="3355" max="3355" width="21" style="10" customWidth="1"/>
    <col min="3356" max="3585" width="8" style="10"/>
    <col min="3586" max="3586" width="10" style="10" customWidth="1"/>
    <col min="3587" max="3587" width="78.85546875" style="10" customWidth="1"/>
    <col min="3588" max="3588" width="23.140625" style="10" customWidth="1"/>
    <col min="3589" max="3589" width="13.85546875" style="10" customWidth="1"/>
    <col min="3590" max="3590" width="11.42578125" style="10" customWidth="1"/>
    <col min="3591" max="3606" width="8" style="10"/>
    <col min="3607" max="3607" width="29.5703125" style="10" customWidth="1"/>
    <col min="3608" max="3610" width="8" style="10"/>
    <col min="3611" max="3611" width="21" style="10" customWidth="1"/>
    <col min="3612" max="3841" width="8" style="10"/>
    <col min="3842" max="3842" width="10" style="10" customWidth="1"/>
    <col min="3843" max="3843" width="78.85546875" style="10" customWidth="1"/>
    <col min="3844" max="3844" width="23.140625" style="10" customWidth="1"/>
    <col min="3845" max="3845" width="13.85546875" style="10" customWidth="1"/>
    <col min="3846" max="3846" width="11.42578125" style="10" customWidth="1"/>
    <col min="3847" max="3862" width="8" style="10"/>
    <col min="3863" max="3863" width="29.5703125" style="10" customWidth="1"/>
    <col min="3864" max="3866" width="8" style="10"/>
    <col min="3867" max="3867" width="21" style="10" customWidth="1"/>
    <col min="3868" max="4097" width="8" style="10"/>
    <col min="4098" max="4098" width="10" style="10" customWidth="1"/>
    <col min="4099" max="4099" width="78.85546875" style="10" customWidth="1"/>
    <col min="4100" max="4100" width="23.140625" style="10" customWidth="1"/>
    <col min="4101" max="4101" width="13.85546875" style="10" customWidth="1"/>
    <col min="4102" max="4102" width="11.42578125" style="10" customWidth="1"/>
    <col min="4103" max="4118" width="8" style="10"/>
    <col min="4119" max="4119" width="29.5703125" style="10" customWidth="1"/>
    <col min="4120" max="4122" width="8" style="10"/>
    <col min="4123" max="4123" width="21" style="10" customWidth="1"/>
    <col min="4124" max="4353" width="8" style="10"/>
    <col min="4354" max="4354" width="10" style="10" customWidth="1"/>
    <col min="4355" max="4355" width="78.85546875" style="10" customWidth="1"/>
    <col min="4356" max="4356" width="23.140625" style="10" customWidth="1"/>
    <col min="4357" max="4357" width="13.85546875" style="10" customWidth="1"/>
    <col min="4358" max="4358" width="11.42578125" style="10" customWidth="1"/>
    <col min="4359" max="4374" width="8" style="10"/>
    <col min="4375" max="4375" width="29.5703125" style="10" customWidth="1"/>
    <col min="4376" max="4378" width="8" style="10"/>
    <col min="4379" max="4379" width="21" style="10" customWidth="1"/>
    <col min="4380" max="4609" width="8" style="10"/>
    <col min="4610" max="4610" width="10" style="10" customWidth="1"/>
    <col min="4611" max="4611" width="78.85546875" style="10" customWidth="1"/>
    <col min="4612" max="4612" width="23.140625" style="10" customWidth="1"/>
    <col min="4613" max="4613" width="13.85546875" style="10" customWidth="1"/>
    <col min="4614" max="4614" width="11.42578125" style="10" customWidth="1"/>
    <col min="4615" max="4630" width="8" style="10"/>
    <col min="4631" max="4631" width="29.5703125" style="10" customWidth="1"/>
    <col min="4632" max="4634" width="8" style="10"/>
    <col min="4635" max="4635" width="21" style="10" customWidth="1"/>
    <col min="4636" max="4865" width="8" style="10"/>
    <col min="4866" max="4866" width="10" style="10" customWidth="1"/>
    <col min="4867" max="4867" width="78.85546875" style="10" customWidth="1"/>
    <col min="4868" max="4868" width="23.140625" style="10" customWidth="1"/>
    <col min="4869" max="4869" width="13.85546875" style="10" customWidth="1"/>
    <col min="4870" max="4870" width="11.42578125" style="10" customWidth="1"/>
    <col min="4871" max="4886" width="8" style="10"/>
    <col min="4887" max="4887" width="29.5703125" style="10" customWidth="1"/>
    <col min="4888" max="4890" width="8" style="10"/>
    <col min="4891" max="4891" width="21" style="10" customWidth="1"/>
    <col min="4892" max="5121" width="8" style="10"/>
    <col min="5122" max="5122" width="10" style="10" customWidth="1"/>
    <col min="5123" max="5123" width="78.85546875" style="10" customWidth="1"/>
    <col min="5124" max="5124" width="23.140625" style="10" customWidth="1"/>
    <col min="5125" max="5125" width="13.85546875" style="10" customWidth="1"/>
    <col min="5126" max="5126" width="11.42578125" style="10" customWidth="1"/>
    <col min="5127" max="5142" width="8" style="10"/>
    <col min="5143" max="5143" width="29.5703125" style="10" customWidth="1"/>
    <col min="5144" max="5146" width="8" style="10"/>
    <col min="5147" max="5147" width="21" style="10" customWidth="1"/>
    <col min="5148" max="5377" width="8" style="10"/>
    <col min="5378" max="5378" width="10" style="10" customWidth="1"/>
    <col min="5379" max="5379" width="78.85546875" style="10" customWidth="1"/>
    <col min="5380" max="5380" width="23.140625" style="10" customWidth="1"/>
    <col min="5381" max="5381" width="13.85546875" style="10" customWidth="1"/>
    <col min="5382" max="5382" width="11.42578125" style="10" customWidth="1"/>
    <col min="5383" max="5398" width="8" style="10"/>
    <col min="5399" max="5399" width="29.5703125" style="10" customWidth="1"/>
    <col min="5400" max="5402" width="8" style="10"/>
    <col min="5403" max="5403" width="21" style="10" customWidth="1"/>
    <col min="5404" max="5633" width="8" style="10"/>
    <col min="5634" max="5634" width="10" style="10" customWidth="1"/>
    <col min="5635" max="5635" width="78.85546875" style="10" customWidth="1"/>
    <col min="5636" max="5636" width="23.140625" style="10" customWidth="1"/>
    <col min="5637" max="5637" width="13.85546875" style="10" customWidth="1"/>
    <col min="5638" max="5638" width="11.42578125" style="10" customWidth="1"/>
    <col min="5639" max="5654" width="8" style="10"/>
    <col min="5655" max="5655" width="29.5703125" style="10" customWidth="1"/>
    <col min="5656" max="5658" width="8" style="10"/>
    <col min="5659" max="5659" width="21" style="10" customWidth="1"/>
    <col min="5660" max="5889" width="8" style="10"/>
    <col min="5890" max="5890" width="10" style="10" customWidth="1"/>
    <col min="5891" max="5891" width="78.85546875" style="10" customWidth="1"/>
    <col min="5892" max="5892" width="23.140625" style="10" customWidth="1"/>
    <col min="5893" max="5893" width="13.85546875" style="10" customWidth="1"/>
    <col min="5894" max="5894" width="11.42578125" style="10" customWidth="1"/>
    <col min="5895" max="5910" width="8" style="10"/>
    <col min="5911" max="5911" width="29.5703125" style="10" customWidth="1"/>
    <col min="5912" max="5914" width="8" style="10"/>
    <col min="5915" max="5915" width="21" style="10" customWidth="1"/>
    <col min="5916" max="6145" width="8" style="10"/>
    <col min="6146" max="6146" width="10" style="10" customWidth="1"/>
    <col min="6147" max="6147" width="78.85546875" style="10" customWidth="1"/>
    <col min="6148" max="6148" width="23.140625" style="10" customWidth="1"/>
    <col min="6149" max="6149" width="13.85546875" style="10" customWidth="1"/>
    <col min="6150" max="6150" width="11.42578125" style="10" customWidth="1"/>
    <col min="6151" max="6166" width="8" style="10"/>
    <col min="6167" max="6167" width="29.5703125" style="10" customWidth="1"/>
    <col min="6168" max="6170" width="8" style="10"/>
    <col min="6171" max="6171" width="21" style="10" customWidth="1"/>
    <col min="6172" max="6401" width="8" style="10"/>
    <col min="6402" max="6402" width="10" style="10" customWidth="1"/>
    <col min="6403" max="6403" width="78.85546875" style="10" customWidth="1"/>
    <col min="6404" max="6404" width="23.140625" style="10" customWidth="1"/>
    <col min="6405" max="6405" width="13.85546875" style="10" customWidth="1"/>
    <col min="6406" max="6406" width="11.42578125" style="10" customWidth="1"/>
    <col min="6407" max="6422" width="8" style="10"/>
    <col min="6423" max="6423" width="29.5703125" style="10" customWidth="1"/>
    <col min="6424" max="6426" width="8" style="10"/>
    <col min="6427" max="6427" width="21" style="10" customWidth="1"/>
    <col min="6428" max="6657" width="8" style="10"/>
    <col min="6658" max="6658" width="10" style="10" customWidth="1"/>
    <col min="6659" max="6659" width="78.85546875" style="10" customWidth="1"/>
    <col min="6660" max="6660" width="23.140625" style="10" customWidth="1"/>
    <col min="6661" max="6661" width="13.85546875" style="10" customWidth="1"/>
    <col min="6662" max="6662" width="11.42578125" style="10" customWidth="1"/>
    <col min="6663" max="6678" width="8" style="10"/>
    <col min="6679" max="6679" width="29.5703125" style="10" customWidth="1"/>
    <col min="6680" max="6682" width="8" style="10"/>
    <col min="6683" max="6683" width="21" style="10" customWidth="1"/>
    <col min="6684" max="6913" width="8" style="10"/>
    <col min="6914" max="6914" width="10" style="10" customWidth="1"/>
    <col min="6915" max="6915" width="78.85546875" style="10" customWidth="1"/>
    <col min="6916" max="6916" width="23.140625" style="10" customWidth="1"/>
    <col min="6917" max="6917" width="13.85546875" style="10" customWidth="1"/>
    <col min="6918" max="6918" width="11.42578125" style="10" customWidth="1"/>
    <col min="6919" max="6934" width="8" style="10"/>
    <col min="6935" max="6935" width="29.5703125" style="10" customWidth="1"/>
    <col min="6936" max="6938" width="8" style="10"/>
    <col min="6939" max="6939" width="21" style="10" customWidth="1"/>
    <col min="6940" max="7169" width="8" style="10"/>
    <col min="7170" max="7170" width="10" style="10" customWidth="1"/>
    <col min="7171" max="7171" width="78.85546875" style="10" customWidth="1"/>
    <col min="7172" max="7172" width="23.140625" style="10" customWidth="1"/>
    <col min="7173" max="7173" width="13.85546875" style="10" customWidth="1"/>
    <col min="7174" max="7174" width="11.42578125" style="10" customWidth="1"/>
    <col min="7175" max="7190" width="8" style="10"/>
    <col min="7191" max="7191" width="29.5703125" style="10" customWidth="1"/>
    <col min="7192" max="7194" width="8" style="10"/>
    <col min="7195" max="7195" width="21" style="10" customWidth="1"/>
    <col min="7196" max="7425" width="8" style="10"/>
    <col min="7426" max="7426" width="10" style="10" customWidth="1"/>
    <col min="7427" max="7427" width="78.85546875" style="10" customWidth="1"/>
    <col min="7428" max="7428" width="23.140625" style="10" customWidth="1"/>
    <col min="7429" max="7429" width="13.85546875" style="10" customWidth="1"/>
    <col min="7430" max="7430" width="11.42578125" style="10" customWidth="1"/>
    <col min="7431" max="7446" width="8" style="10"/>
    <col min="7447" max="7447" width="29.5703125" style="10" customWidth="1"/>
    <col min="7448" max="7450" width="8" style="10"/>
    <col min="7451" max="7451" width="21" style="10" customWidth="1"/>
    <col min="7452" max="7681" width="8" style="10"/>
    <col min="7682" max="7682" width="10" style="10" customWidth="1"/>
    <col min="7683" max="7683" width="78.85546875" style="10" customWidth="1"/>
    <col min="7684" max="7684" width="23.140625" style="10" customWidth="1"/>
    <col min="7685" max="7685" width="13.85546875" style="10" customWidth="1"/>
    <col min="7686" max="7686" width="11.42578125" style="10" customWidth="1"/>
    <col min="7687" max="7702" width="8" style="10"/>
    <col min="7703" max="7703" width="29.5703125" style="10" customWidth="1"/>
    <col min="7704" max="7706" width="8" style="10"/>
    <col min="7707" max="7707" width="21" style="10" customWidth="1"/>
    <col min="7708" max="7937" width="8" style="10"/>
    <col min="7938" max="7938" width="10" style="10" customWidth="1"/>
    <col min="7939" max="7939" width="78.85546875" style="10" customWidth="1"/>
    <col min="7940" max="7940" width="23.140625" style="10" customWidth="1"/>
    <col min="7941" max="7941" width="13.85546875" style="10" customWidth="1"/>
    <col min="7942" max="7942" width="11.42578125" style="10" customWidth="1"/>
    <col min="7943" max="7958" width="8" style="10"/>
    <col min="7959" max="7959" width="29.5703125" style="10" customWidth="1"/>
    <col min="7960" max="7962" width="8" style="10"/>
    <col min="7963" max="7963" width="21" style="10" customWidth="1"/>
    <col min="7964" max="8193" width="8" style="10"/>
    <col min="8194" max="8194" width="10" style="10" customWidth="1"/>
    <col min="8195" max="8195" width="78.85546875" style="10" customWidth="1"/>
    <col min="8196" max="8196" width="23.140625" style="10" customWidth="1"/>
    <col min="8197" max="8197" width="13.85546875" style="10" customWidth="1"/>
    <col min="8198" max="8198" width="11.42578125" style="10" customWidth="1"/>
    <col min="8199" max="8214" width="8" style="10"/>
    <col min="8215" max="8215" width="29.5703125" style="10" customWidth="1"/>
    <col min="8216" max="8218" width="8" style="10"/>
    <col min="8219" max="8219" width="21" style="10" customWidth="1"/>
    <col min="8220" max="8449" width="8" style="10"/>
    <col min="8450" max="8450" width="10" style="10" customWidth="1"/>
    <col min="8451" max="8451" width="78.85546875" style="10" customWidth="1"/>
    <col min="8452" max="8452" width="23.140625" style="10" customWidth="1"/>
    <col min="8453" max="8453" width="13.85546875" style="10" customWidth="1"/>
    <col min="8454" max="8454" width="11.42578125" style="10" customWidth="1"/>
    <col min="8455" max="8470" width="8" style="10"/>
    <col min="8471" max="8471" width="29.5703125" style="10" customWidth="1"/>
    <col min="8472" max="8474" width="8" style="10"/>
    <col min="8475" max="8475" width="21" style="10" customWidth="1"/>
    <col min="8476" max="8705" width="8" style="10"/>
    <col min="8706" max="8706" width="10" style="10" customWidth="1"/>
    <col min="8707" max="8707" width="78.85546875" style="10" customWidth="1"/>
    <col min="8708" max="8708" width="23.140625" style="10" customWidth="1"/>
    <col min="8709" max="8709" width="13.85546875" style="10" customWidth="1"/>
    <col min="8710" max="8710" width="11.42578125" style="10" customWidth="1"/>
    <col min="8711" max="8726" width="8" style="10"/>
    <col min="8727" max="8727" width="29.5703125" style="10" customWidth="1"/>
    <col min="8728" max="8730" width="8" style="10"/>
    <col min="8731" max="8731" width="21" style="10" customWidth="1"/>
    <col min="8732" max="8961" width="8" style="10"/>
    <col min="8962" max="8962" width="10" style="10" customWidth="1"/>
    <col min="8963" max="8963" width="78.85546875" style="10" customWidth="1"/>
    <col min="8964" max="8964" width="23.140625" style="10" customWidth="1"/>
    <col min="8965" max="8965" width="13.85546875" style="10" customWidth="1"/>
    <col min="8966" max="8966" width="11.42578125" style="10" customWidth="1"/>
    <col min="8967" max="8982" width="8" style="10"/>
    <col min="8983" max="8983" width="29.5703125" style="10" customWidth="1"/>
    <col min="8984" max="8986" width="8" style="10"/>
    <col min="8987" max="8987" width="21" style="10" customWidth="1"/>
    <col min="8988" max="9217" width="8" style="10"/>
    <col min="9218" max="9218" width="10" style="10" customWidth="1"/>
    <col min="9219" max="9219" width="78.85546875" style="10" customWidth="1"/>
    <col min="9220" max="9220" width="23.140625" style="10" customWidth="1"/>
    <col min="9221" max="9221" width="13.85546875" style="10" customWidth="1"/>
    <col min="9222" max="9222" width="11.42578125" style="10" customWidth="1"/>
    <col min="9223" max="9238" width="8" style="10"/>
    <col min="9239" max="9239" width="29.5703125" style="10" customWidth="1"/>
    <col min="9240" max="9242" width="8" style="10"/>
    <col min="9243" max="9243" width="21" style="10" customWidth="1"/>
    <col min="9244" max="9473" width="8" style="10"/>
    <col min="9474" max="9474" width="10" style="10" customWidth="1"/>
    <col min="9475" max="9475" width="78.85546875" style="10" customWidth="1"/>
    <col min="9476" max="9476" width="23.140625" style="10" customWidth="1"/>
    <col min="9477" max="9477" width="13.85546875" style="10" customWidth="1"/>
    <col min="9478" max="9478" width="11.42578125" style="10" customWidth="1"/>
    <col min="9479" max="9494" width="8" style="10"/>
    <col min="9495" max="9495" width="29.5703125" style="10" customWidth="1"/>
    <col min="9496" max="9498" width="8" style="10"/>
    <col min="9499" max="9499" width="21" style="10" customWidth="1"/>
    <col min="9500" max="9729" width="8" style="10"/>
    <col min="9730" max="9730" width="10" style="10" customWidth="1"/>
    <col min="9731" max="9731" width="78.85546875" style="10" customWidth="1"/>
    <col min="9732" max="9732" width="23.140625" style="10" customWidth="1"/>
    <col min="9733" max="9733" width="13.85546875" style="10" customWidth="1"/>
    <col min="9734" max="9734" width="11.42578125" style="10" customWidth="1"/>
    <col min="9735" max="9750" width="8" style="10"/>
    <col min="9751" max="9751" width="29.5703125" style="10" customWidth="1"/>
    <col min="9752" max="9754" width="8" style="10"/>
    <col min="9755" max="9755" width="21" style="10" customWidth="1"/>
    <col min="9756" max="9985" width="8" style="10"/>
    <col min="9986" max="9986" width="10" style="10" customWidth="1"/>
    <col min="9987" max="9987" width="78.85546875" style="10" customWidth="1"/>
    <col min="9988" max="9988" width="23.140625" style="10" customWidth="1"/>
    <col min="9989" max="9989" width="13.85546875" style="10" customWidth="1"/>
    <col min="9990" max="9990" width="11.42578125" style="10" customWidth="1"/>
    <col min="9991" max="10006" width="8" style="10"/>
    <col min="10007" max="10007" width="29.5703125" style="10" customWidth="1"/>
    <col min="10008" max="10010" width="8" style="10"/>
    <col min="10011" max="10011" width="21" style="10" customWidth="1"/>
    <col min="10012" max="10241" width="8" style="10"/>
    <col min="10242" max="10242" width="10" style="10" customWidth="1"/>
    <col min="10243" max="10243" width="78.85546875" style="10" customWidth="1"/>
    <col min="10244" max="10244" width="23.140625" style="10" customWidth="1"/>
    <col min="10245" max="10245" width="13.85546875" style="10" customWidth="1"/>
    <col min="10246" max="10246" width="11.42578125" style="10" customWidth="1"/>
    <col min="10247" max="10262" width="8" style="10"/>
    <col min="10263" max="10263" width="29.5703125" style="10" customWidth="1"/>
    <col min="10264" max="10266" width="8" style="10"/>
    <col min="10267" max="10267" width="21" style="10" customWidth="1"/>
    <col min="10268" max="10497" width="8" style="10"/>
    <col min="10498" max="10498" width="10" style="10" customWidth="1"/>
    <col min="10499" max="10499" width="78.85546875" style="10" customWidth="1"/>
    <col min="10500" max="10500" width="23.140625" style="10" customWidth="1"/>
    <col min="10501" max="10501" width="13.85546875" style="10" customWidth="1"/>
    <col min="10502" max="10502" width="11.42578125" style="10" customWidth="1"/>
    <col min="10503" max="10518" width="8" style="10"/>
    <col min="10519" max="10519" width="29.5703125" style="10" customWidth="1"/>
    <col min="10520" max="10522" width="8" style="10"/>
    <col min="10523" max="10523" width="21" style="10" customWidth="1"/>
    <col min="10524" max="10753" width="8" style="10"/>
    <col min="10754" max="10754" width="10" style="10" customWidth="1"/>
    <col min="10755" max="10755" width="78.85546875" style="10" customWidth="1"/>
    <col min="10756" max="10756" width="23.140625" style="10" customWidth="1"/>
    <col min="10757" max="10757" width="13.85546875" style="10" customWidth="1"/>
    <col min="10758" max="10758" width="11.42578125" style="10" customWidth="1"/>
    <col min="10759" max="10774" width="8" style="10"/>
    <col min="10775" max="10775" width="29.5703125" style="10" customWidth="1"/>
    <col min="10776" max="10778" width="8" style="10"/>
    <col min="10779" max="10779" width="21" style="10" customWidth="1"/>
    <col min="10780" max="11009" width="8" style="10"/>
    <col min="11010" max="11010" width="10" style="10" customWidth="1"/>
    <col min="11011" max="11011" width="78.85546875" style="10" customWidth="1"/>
    <col min="11012" max="11012" width="23.140625" style="10" customWidth="1"/>
    <col min="11013" max="11013" width="13.85546875" style="10" customWidth="1"/>
    <col min="11014" max="11014" width="11.42578125" style="10" customWidth="1"/>
    <col min="11015" max="11030" width="8" style="10"/>
    <col min="11031" max="11031" width="29.5703125" style="10" customWidth="1"/>
    <col min="11032" max="11034" width="8" style="10"/>
    <col min="11035" max="11035" width="21" style="10" customWidth="1"/>
    <col min="11036" max="11265" width="8" style="10"/>
    <col min="11266" max="11266" width="10" style="10" customWidth="1"/>
    <col min="11267" max="11267" width="78.85546875" style="10" customWidth="1"/>
    <col min="11268" max="11268" width="23.140625" style="10" customWidth="1"/>
    <col min="11269" max="11269" width="13.85546875" style="10" customWidth="1"/>
    <col min="11270" max="11270" width="11.42578125" style="10" customWidth="1"/>
    <col min="11271" max="11286" width="8" style="10"/>
    <col min="11287" max="11287" width="29.5703125" style="10" customWidth="1"/>
    <col min="11288" max="11290" width="8" style="10"/>
    <col min="11291" max="11291" width="21" style="10" customWidth="1"/>
    <col min="11292" max="11521" width="8" style="10"/>
    <col min="11522" max="11522" width="10" style="10" customWidth="1"/>
    <col min="11523" max="11523" width="78.85546875" style="10" customWidth="1"/>
    <col min="11524" max="11524" width="23.140625" style="10" customWidth="1"/>
    <col min="11525" max="11525" width="13.85546875" style="10" customWidth="1"/>
    <col min="11526" max="11526" width="11.42578125" style="10" customWidth="1"/>
    <col min="11527" max="11542" width="8" style="10"/>
    <col min="11543" max="11543" width="29.5703125" style="10" customWidth="1"/>
    <col min="11544" max="11546" width="8" style="10"/>
    <col min="11547" max="11547" width="21" style="10" customWidth="1"/>
    <col min="11548" max="11777" width="8" style="10"/>
    <col min="11778" max="11778" width="10" style="10" customWidth="1"/>
    <col min="11779" max="11779" width="78.85546875" style="10" customWidth="1"/>
    <col min="11780" max="11780" width="23.140625" style="10" customWidth="1"/>
    <col min="11781" max="11781" width="13.85546875" style="10" customWidth="1"/>
    <col min="11782" max="11782" width="11.42578125" style="10" customWidth="1"/>
    <col min="11783" max="11798" width="8" style="10"/>
    <col min="11799" max="11799" width="29.5703125" style="10" customWidth="1"/>
    <col min="11800" max="11802" width="8" style="10"/>
    <col min="11803" max="11803" width="21" style="10" customWidth="1"/>
    <col min="11804" max="12033" width="8" style="10"/>
    <col min="12034" max="12034" width="10" style="10" customWidth="1"/>
    <col min="12035" max="12035" width="78.85546875" style="10" customWidth="1"/>
    <col min="12036" max="12036" width="23.140625" style="10" customWidth="1"/>
    <col min="12037" max="12037" width="13.85546875" style="10" customWidth="1"/>
    <col min="12038" max="12038" width="11.42578125" style="10" customWidth="1"/>
    <col min="12039" max="12054" width="8" style="10"/>
    <col min="12055" max="12055" width="29.5703125" style="10" customWidth="1"/>
    <col min="12056" max="12058" width="8" style="10"/>
    <col min="12059" max="12059" width="21" style="10" customWidth="1"/>
    <col min="12060" max="12289" width="8" style="10"/>
    <col min="12290" max="12290" width="10" style="10" customWidth="1"/>
    <col min="12291" max="12291" width="78.85546875" style="10" customWidth="1"/>
    <col min="12292" max="12292" width="23.140625" style="10" customWidth="1"/>
    <col min="12293" max="12293" width="13.85546875" style="10" customWidth="1"/>
    <col min="12294" max="12294" width="11.42578125" style="10" customWidth="1"/>
    <col min="12295" max="12310" width="8" style="10"/>
    <col min="12311" max="12311" width="29.5703125" style="10" customWidth="1"/>
    <col min="12312" max="12314" width="8" style="10"/>
    <col min="12315" max="12315" width="21" style="10" customWidth="1"/>
    <col min="12316" max="12545" width="8" style="10"/>
    <col min="12546" max="12546" width="10" style="10" customWidth="1"/>
    <col min="12547" max="12547" width="78.85546875" style="10" customWidth="1"/>
    <col min="12548" max="12548" width="23.140625" style="10" customWidth="1"/>
    <col min="12549" max="12549" width="13.85546875" style="10" customWidth="1"/>
    <col min="12550" max="12550" width="11.42578125" style="10" customWidth="1"/>
    <col min="12551" max="12566" width="8" style="10"/>
    <col min="12567" max="12567" width="29.5703125" style="10" customWidth="1"/>
    <col min="12568" max="12570" width="8" style="10"/>
    <col min="12571" max="12571" width="21" style="10" customWidth="1"/>
    <col min="12572" max="12801" width="8" style="10"/>
    <col min="12802" max="12802" width="10" style="10" customWidth="1"/>
    <col min="12803" max="12803" width="78.85546875" style="10" customWidth="1"/>
    <col min="12804" max="12804" width="23.140625" style="10" customWidth="1"/>
    <col min="12805" max="12805" width="13.85546875" style="10" customWidth="1"/>
    <col min="12806" max="12806" width="11.42578125" style="10" customWidth="1"/>
    <col min="12807" max="12822" width="8" style="10"/>
    <col min="12823" max="12823" width="29.5703125" style="10" customWidth="1"/>
    <col min="12824" max="12826" width="8" style="10"/>
    <col min="12827" max="12827" width="21" style="10" customWidth="1"/>
    <col min="12828" max="13057" width="8" style="10"/>
    <col min="13058" max="13058" width="10" style="10" customWidth="1"/>
    <col min="13059" max="13059" width="78.85546875" style="10" customWidth="1"/>
    <col min="13060" max="13060" width="23.140625" style="10" customWidth="1"/>
    <col min="13061" max="13061" width="13.85546875" style="10" customWidth="1"/>
    <col min="13062" max="13062" width="11.42578125" style="10" customWidth="1"/>
    <col min="13063" max="13078" width="8" style="10"/>
    <col min="13079" max="13079" width="29.5703125" style="10" customWidth="1"/>
    <col min="13080" max="13082" width="8" style="10"/>
    <col min="13083" max="13083" width="21" style="10" customWidth="1"/>
    <col min="13084" max="13313" width="8" style="10"/>
    <col min="13314" max="13314" width="10" style="10" customWidth="1"/>
    <col min="13315" max="13315" width="78.85546875" style="10" customWidth="1"/>
    <col min="13316" max="13316" width="23.140625" style="10" customWidth="1"/>
    <col min="13317" max="13317" width="13.85546875" style="10" customWidth="1"/>
    <col min="13318" max="13318" width="11.42578125" style="10" customWidth="1"/>
    <col min="13319" max="13334" width="8" style="10"/>
    <col min="13335" max="13335" width="29.5703125" style="10" customWidth="1"/>
    <col min="13336" max="13338" width="8" style="10"/>
    <col min="13339" max="13339" width="21" style="10" customWidth="1"/>
    <col min="13340" max="13569" width="8" style="10"/>
    <col min="13570" max="13570" width="10" style="10" customWidth="1"/>
    <col min="13571" max="13571" width="78.85546875" style="10" customWidth="1"/>
    <col min="13572" max="13572" width="23.140625" style="10" customWidth="1"/>
    <col min="13573" max="13573" width="13.85546875" style="10" customWidth="1"/>
    <col min="13574" max="13574" width="11.42578125" style="10" customWidth="1"/>
    <col min="13575" max="13590" width="8" style="10"/>
    <col min="13591" max="13591" width="29.5703125" style="10" customWidth="1"/>
    <col min="13592" max="13594" width="8" style="10"/>
    <col min="13595" max="13595" width="21" style="10" customWidth="1"/>
    <col min="13596" max="13825" width="8" style="10"/>
    <col min="13826" max="13826" width="10" style="10" customWidth="1"/>
    <col min="13827" max="13827" width="78.85546875" style="10" customWidth="1"/>
    <col min="13828" max="13828" width="23.140625" style="10" customWidth="1"/>
    <col min="13829" max="13829" width="13.85546875" style="10" customWidth="1"/>
    <col min="13830" max="13830" width="11.42578125" style="10" customWidth="1"/>
    <col min="13831" max="13846" width="8" style="10"/>
    <col min="13847" max="13847" width="29.5703125" style="10" customWidth="1"/>
    <col min="13848" max="13850" width="8" style="10"/>
    <col min="13851" max="13851" width="21" style="10" customWidth="1"/>
    <col min="13852" max="14081" width="8" style="10"/>
    <col min="14082" max="14082" width="10" style="10" customWidth="1"/>
    <col min="14083" max="14083" width="78.85546875" style="10" customWidth="1"/>
    <col min="14084" max="14084" width="23.140625" style="10" customWidth="1"/>
    <col min="14085" max="14085" width="13.85546875" style="10" customWidth="1"/>
    <col min="14086" max="14086" width="11.42578125" style="10" customWidth="1"/>
    <col min="14087" max="14102" width="8" style="10"/>
    <col min="14103" max="14103" width="29.5703125" style="10" customWidth="1"/>
    <col min="14104" max="14106" width="8" style="10"/>
    <col min="14107" max="14107" width="21" style="10" customWidth="1"/>
    <col min="14108" max="14337" width="8" style="10"/>
    <col min="14338" max="14338" width="10" style="10" customWidth="1"/>
    <col min="14339" max="14339" width="78.85546875" style="10" customWidth="1"/>
    <col min="14340" max="14340" width="23.140625" style="10" customWidth="1"/>
    <col min="14341" max="14341" width="13.85546875" style="10" customWidth="1"/>
    <col min="14342" max="14342" width="11.42578125" style="10" customWidth="1"/>
    <col min="14343" max="14358" width="8" style="10"/>
    <col min="14359" max="14359" width="29.5703125" style="10" customWidth="1"/>
    <col min="14360" max="14362" width="8" style="10"/>
    <col min="14363" max="14363" width="21" style="10" customWidth="1"/>
    <col min="14364" max="14593" width="8" style="10"/>
    <col min="14594" max="14594" width="10" style="10" customWidth="1"/>
    <col min="14595" max="14595" width="78.85546875" style="10" customWidth="1"/>
    <col min="14596" max="14596" width="23.140625" style="10" customWidth="1"/>
    <col min="14597" max="14597" width="13.85546875" style="10" customWidth="1"/>
    <col min="14598" max="14598" width="11.42578125" style="10" customWidth="1"/>
    <col min="14599" max="14614" width="8" style="10"/>
    <col min="14615" max="14615" width="29.5703125" style="10" customWidth="1"/>
    <col min="14616" max="14618" width="8" style="10"/>
    <col min="14619" max="14619" width="21" style="10" customWidth="1"/>
    <col min="14620" max="14849" width="8" style="10"/>
    <col min="14850" max="14850" width="10" style="10" customWidth="1"/>
    <col min="14851" max="14851" width="78.85546875" style="10" customWidth="1"/>
    <col min="14852" max="14852" width="23.140625" style="10" customWidth="1"/>
    <col min="14853" max="14853" width="13.85546875" style="10" customWidth="1"/>
    <col min="14854" max="14854" width="11.42578125" style="10" customWidth="1"/>
    <col min="14855" max="14870" width="8" style="10"/>
    <col min="14871" max="14871" width="29.5703125" style="10" customWidth="1"/>
    <col min="14872" max="14874" width="8" style="10"/>
    <col min="14875" max="14875" width="21" style="10" customWidth="1"/>
    <col min="14876" max="15105" width="8" style="10"/>
    <col min="15106" max="15106" width="10" style="10" customWidth="1"/>
    <col min="15107" max="15107" width="78.85546875" style="10" customWidth="1"/>
    <col min="15108" max="15108" width="23.140625" style="10" customWidth="1"/>
    <col min="15109" max="15109" width="13.85546875" style="10" customWidth="1"/>
    <col min="15110" max="15110" width="11.42578125" style="10" customWidth="1"/>
    <col min="15111" max="15126" width="8" style="10"/>
    <col min="15127" max="15127" width="29.5703125" style="10" customWidth="1"/>
    <col min="15128" max="15130" width="8" style="10"/>
    <col min="15131" max="15131" width="21" style="10" customWidth="1"/>
    <col min="15132" max="15361" width="8" style="10"/>
    <col min="15362" max="15362" width="10" style="10" customWidth="1"/>
    <col min="15363" max="15363" width="78.85546875" style="10" customWidth="1"/>
    <col min="15364" max="15364" width="23.140625" style="10" customWidth="1"/>
    <col min="15365" max="15365" width="13.85546875" style="10" customWidth="1"/>
    <col min="15366" max="15366" width="11.42578125" style="10" customWidth="1"/>
    <col min="15367" max="15382" width="8" style="10"/>
    <col min="15383" max="15383" width="29.5703125" style="10" customWidth="1"/>
    <col min="15384" max="15386" width="8" style="10"/>
    <col min="15387" max="15387" width="21" style="10" customWidth="1"/>
    <col min="15388" max="15617" width="8" style="10"/>
    <col min="15618" max="15618" width="10" style="10" customWidth="1"/>
    <col min="15619" max="15619" width="78.85546875" style="10" customWidth="1"/>
    <col min="15620" max="15620" width="23.140625" style="10" customWidth="1"/>
    <col min="15621" max="15621" width="13.85546875" style="10" customWidth="1"/>
    <col min="15622" max="15622" width="11.42578125" style="10" customWidth="1"/>
    <col min="15623" max="15638" width="8" style="10"/>
    <col min="15639" max="15639" width="29.5703125" style="10" customWidth="1"/>
    <col min="15640" max="15642" width="8" style="10"/>
    <col min="15643" max="15643" width="21" style="10" customWidth="1"/>
    <col min="15644" max="15873" width="8" style="10"/>
    <col min="15874" max="15874" width="10" style="10" customWidth="1"/>
    <col min="15875" max="15875" width="78.85546875" style="10" customWidth="1"/>
    <col min="15876" max="15876" width="23.140625" style="10" customWidth="1"/>
    <col min="15877" max="15877" width="13.85546875" style="10" customWidth="1"/>
    <col min="15878" max="15878" width="11.42578125" style="10" customWidth="1"/>
    <col min="15879" max="15894" width="8" style="10"/>
    <col min="15895" max="15895" width="29.5703125" style="10" customWidth="1"/>
    <col min="15896" max="15898" width="8" style="10"/>
    <col min="15899" max="15899" width="21" style="10" customWidth="1"/>
    <col min="15900" max="16129" width="8" style="10"/>
    <col min="16130" max="16130" width="10" style="10" customWidth="1"/>
    <col min="16131" max="16131" width="78.85546875" style="10" customWidth="1"/>
    <col min="16132" max="16132" width="23.140625" style="10" customWidth="1"/>
    <col min="16133" max="16133" width="13.85546875" style="10" customWidth="1"/>
    <col min="16134" max="16134" width="11.42578125" style="10" customWidth="1"/>
    <col min="16135" max="16150" width="8" style="10"/>
    <col min="16151" max="16151" width="29.5703125" style="10" customWidth="1"/>
    <col min="16152" max="16154" width="8" style="10"/>
    <col min="16155" max="16155" width="21" style="10" customWidth="1"/>
    <col min="16156" max="16384" width="8" style="10"/>
  </cols>
  <sheetData>
    <row r="1" spans="1:6" ht="15" x14ac:dyDescent="0.25">
      <c r="A1" s="27"/>
      <c r="B1" s="20" t="s">
        <v>188</v>
      </c>
      <c r="C1" s="20"/>
    </row>
    <row r="2" spans="1:6" ht="15" x14ac:dyDescent="0.25">
      <c r="A2" s="27"/>
      <c r="B2" s="20" t="s">
        <v>277</v>
      </c>
      <c r="C2" s="20"/>
    </row>
    <row r="3" spans="1:6" ht="15.75" x14ac:dyDescent="0.25">
      <c r="A3" s="143"/>
      <c r="B3" s="222"/>
      <c r="C3" s="222"/>
      <c r="F3" s="454" t="s">
        <v>103</v>
      </c>
    </row>
    <row r="4" spans="1:6" s="11" customFormat="1" ht="52.5" customHeight="1" x14ac:dyDescent="0.2">
      <c r="A4" s="141" t="s">
        <v>0</v>
      </c>
      <c r="B4" s="142" t="s">
        <v>76</v>
      </c>
      <c r="C4" s="329" t="s">
        <v>347</v>
      </c>
      <c r="D4" s="329" t="s">
        <v>302</v>
      </c>
      <c r="E4" s="470" t="s">
        <v>380</v>
      </c>
      <c r="F4" s="470" t="s">
        <v>381</v>
      </c>
    </row>
    <row r="5" spans="1:6" ht="17.25" customHeight="1" x14ac:dyDescent="0.25">
      <c r="A5" s="103"/>
      <c r="B5" s="104" t="s">
        <v>137</v>
      </c>
      <c r="C5" s="103">
        <v>3400</v>
      </c>
      <c r="D5" s="103">
        <v>3400</v>
      </c>
      <c r="E5" s="103">
        <v>2641</v>
      </c>
      <c r="F5" s="529">
        <f>E5/D5</f>
        <v>0.77676470588235291</v>
      </c>
    </row>
    <row r="6" spans="1:6" ht="20.25" customHeight="1" x14ac:dyDescent="0.25">
      <c r="A6" s="103"/>
      <c r="B6" s="104" t="s">
        <v>1</v>
      </c>
      <c r="C6" s="103">
        <v>400</v>
      </c>
      <c r="D6" s="103">
        <v>400</v>
      </c>
      <c r="E6" s="103">
        <v>259</v>
      </c>
      <c r="F6" s="529">
        <f t="shared" ref="F6:F13" si="0">E6/D6</f>
        <v>0.64749999999999996</v>
      </c>
    </row>
    <row r="7" spans="1:6" ht="20.25" customHeight="1" x14ac:dyDescent="0.25">
      <c r="A7" s="103"/>
      <c r="B7" s="104" t="s">
        <v>303</v>
      </c>
      <c r="C7" s="103"/>
      <c r="D7" s="103">
        <v>7100</v>
      </c>
      <c r="E7" s="103">
        <v>7058</v>
      </c>
      <c r="F7" s="529">
        <f t="shared" si="0"/>
        <v>0.99408450704225348</v>
      </c>
    </row>
    <row r="8" spans="1:6" ht="15.75" customHeight="1" x14ac:dyDescent="0.25">
      <c r="A8" s="103"/>
      <c r="B8" s="104" t="s">
        <v>287</v>
      </c>
      <c r="C8" s="103">
        <v>23575</v>
      </c>
      <c r="D8" s="103">
        <v>34968</v>
      </c>
      <c r="E8" s="103">
        <v>10733</v>
      </c>
      <c r="F8" s="529">
        <f t="shared" si="0"/>
        <v>0.30693777167696179</v>
      </c>
    </row>
    <row r="9" spans="1:6" s="12" customFormat="1" ht="28.5" customHeight="1" x14ac:dyDescent="0.25">
      <c r="A9" s="932" t="s">
        <v>167</v>
      </c>
      <c r="B9" s="933"/>
      <c r="C9" s="105">
        <f>C5+C6+C8+C7</f>
        <v>27375</v>
      </c>
      <c r="D9" s="105">
        <f>D5+D6+D8+D7</f>
        <v>45868</v>
      </c>
      <c r="E9" s="105">
        <f>E5+E6+E8+E7</f>
        <v>20691</v>
      </c>
      <c r="F9" s="529">
        <f t="shared" si="0"/>
        <v>0.45109880526728874</v>
      </c>
    </row>
    <row r="10" spans="1:6" s="13" customFormat="1" ht="28.5" customHeight="1" x14ac:dyDescent="0.25">
      <c r="A10" s="518"/>
      <c r="B10" s="268" t="s">
        <v>2</v>
      </c>
      <c r="C10" s="103">
        <v>384252</v>
      </c>
      <c r="D10" s="103">
        <v>384252</v>
      </c>
      <c r="E10" s="103">
        <v>330506</v>
      </c>
      <c r="F10" s="529">
        <f t="shared" si="0"/>
        <v>0.86012824916981567</v>
      </c>
    </row>
    <row r="11" spans="1:6" s="13" customFormat="1" ht="28.5" customHeight="1" x14ac:dyDescent="0.25">
      <c r="A11" s="518"/>
      <c r="B11" s="268" t="s">
        <v>279</v>
      </c>
      <c r="C11" s="103">
        <v>6751</v>
      </c>
      <c r="D11" s="103">
        <v>5407</v>
      </c>
      <c r="E11" s="103">
        <v>5407</v>
      </c>
      <c r="F11" s="529">
        <f t="shared" si="0"/>
        <v>1</v>
      </c>
    </row>
    <row r="12" spans="1:6" s="13" customFormat="1" ht="28.5" customHeight="1" x14ac:dyDescent="0.25">
      <c r="A12" s="932" t="s">
        <v>138</v>
      </c>
      <c r="B12" s="934"/>
      <c r="C12" s="104">
        <f>SUM(C10:C11)</f>
        <v>391003</v>
      </c>
      <c r="D12" s="104">
        <f>SUM(D10:D11)</f>
        <v>389659</v>
      </c>
      <c r="E12" s="104">
        <f>SUM(E10:E11)</f>
        <v>335913</v>
      </c>
      <c r="F12" s="529">
        <f t="shared" si="0"/>
        <v>0.86206914250665323</v>
      </c>
    </row>
    <row r="13" spans="1:6" s="13" customFormat="1" ht="17.25" customHeight="1" x14ac:dyDescent="0.25">
      <c r="A13" s="932" t="s">
        <v>135</v>
      </c>
      <c r="B13" s="934"/>
      <c r="C13" s="106">
        <f>C9+C12</f>
        <v>418378</v>
      </c>
      <c r="D13" s="106">
        <f>D9+D12</f>
        <v>435527</v>
      </c>
      <c r="E13" s="106">
        <f>E9+E12</f>
        <v>356604</v>
      </c>
      <c r="F13" s="529">
        <f t="shared" si="0"/>
        <v>0.81878735417092396</v>
      </c>
    </row>
    <row r="14" spans="1:6" ht="15.75" x14ac:dyDescent="0.25">
      <c r="A14" s="143"/>
      <c r="B14" s="143"/>
      <c r="C14" s="143"/>
      <c r="D14" s="143"/>
    </row>
    <row r="15" spans="1:6" ht="15.75" x14ac:dyDescent="0.25">
      <c r="A15" s="143"/>
      <c r="B15" s="143"/>
      <c r="C15" s="143"/>
      <c r="D15" s="143"/>
    </row>
    <row r="16" spans="1:6" ht="15.75" x14ac:dyDescent="0.25">
      <c r="A16" s="143"/>
      <c r="B16" s="143"/>
      <c r="C16" s="143"/>
      <c r="D16" s="143"/>
    </row>
    <row r="17" spans="1:4" ht="15.75" x14ac:dyDescent="0.25">
      <c r="A17" s="143"/>
      <c r="B17" s="143"/>
      <c r="C17" s="143"/>
      <c r="D17" s="143"/>
    </row>
    <row r="18" spans="1:4" ht="15.75" x14ac:dyDescent="0.25">
      <c r="A18" s="143"/>
      <c r="B18" s="143"/>
      <c r="C18" s="143"/>
      <c r="D18" s="143"/>
    </row>
    <row r="19" spans="1:4" ht="15.75" x14ac:dyDescent="0.25">
      <c r="A19" s="143"/>
      <c r="B19" s="143"/>
      <c r="C19" s="143"/>
      <c r="D19" s="143"/>
    </row>
    <row r="20" spans="1:4" ht="15.75" x14ac:dyDescent="0.25">
      <c r="A20" s="143"/>
      <c r="B20" s="143"/>
      <c r="C20" s="143"/>
      <c r="D20" s="143"/>
    </row>
    <row r="21" spans="1:4" ht="15.75" x14ac:dyDescent="0.25">
      <c r="A21" s="143"/>
      <c r="B21" s="143"/>
      <c r="C21" s="143"/>
      <c r="D21" s="143"/>
    </row>
    <row r="22" spans="1:4" ht="15.75" x14ac:dyDescent="0.25">
      <c r="A22" s="143"/>
      <c r="B22" s="143"/>
      <c r="C22" s="143"/>
      <c r="D22" s="143"/>
    </row>
    <row r="23" spans="1:4" ht="15.75" x14ac:dyDescent="0.25">
      <c r="A23" s="143"/>
      <c r="B23" s="143"/>
      <c r="C23" s="143"/>
      <c r="D23" s="143"/>
    </row>
    <row r="24" spans="1:4" ht="15.75" x14ac:dyDescent="0.25">
      <c r="A24" s="143"/>
      <c r="B24" s="143"/>
      <c r="C24" s="143"/>
      <c r="D24" s="143"/>
    </row>
    <row r="25" spans="1:4" ht="15.75" x14ac:dyDescent="0.25">
      <c r="A25" s="143"/>
      <c r="B25" s="143"/>
      <c r="C25" s="143"/>
      <c r="D25" s="143"/>
    </row>
    <row r="26" spans="1:4" ht="15.75" x14ac:dyDescent="0.25">
      <c r="A26" s="143"/>
      <c r="B26" s="143"/>
      <c r="C26" s="143"/>
      <c r="D26" s="143"/>
    </row>
    <row r="27" spans="1:4" ht="15.75" x14ac:dyDescent="0.25">
      <c r="A27" s="143"/>
      <c r="B27" s="143"/>
      <c r="C27" s="143"/>
      <c r="D27" s="143"/>
    </row>
    <row r="28" spans="1:4" ht="15.75" x14ac:dyDescent="0.25">
      <c r="A28" s="143"/>
      <c r="B28" s="143"/>
      <c r="C28" s="143"/>
      <c r="D28" s="143"/>
    </row>
    <row r="29" spans="1:4" ht="15.75" x14ac:dyDescent="0.25">
      <c r="A29" s="143"/>
      <c r="B29" s="143"/>
      <c r="C29" s="143"/>
      <c r="D29" s="143"/>
    </row>
    <row r="30" spans="1:4" ht="15.75" x14ac:dyDescent="0.25">
      <c r="A30" s="143"/>
      <c r="B30" s="143"/>
      <c r="C30" s="143"/>
      <c r="D30" s="143"/>
    </row>
    <row r="31" spans="1:4" ht="15.75" x14ac:dyDescent="0.25">
      <c r="A31" s="143"/>
      <c r="B31" s="143"/>
      <c r="C31" s="143"/>
      <c r="D31" s="143"/>
    </row>
    <row r="32" spans="1:4" ht="15.75" x14ac:dyDescent="0.25">
      <c r="A32" s="143"/>
      <c r="B32" s="143"/>
      <c r="C32" s="143"/>
      <c r="D32" s="143"/>
    </row>
    <row r="33" spans="1:4" ht="15.75" x14ac:dyDescent="0.25">
      <c r="A33" s="143"/>
      <c r="B33" s="143"/>
      <c r="C33" s="143"/>
      <c r="D33" s="143"/>
    </row>
    <row r="34" spans="1:4" ht="15.75" x14ac:dyDescent="0.25">
      <c r="A34" s="143"/>
      <c r="B34" s="143"/>
      <c r="C34" s="143"/>
      <c r="D34" s="143"/>
    </row>
    <row r="35" spans="1:4" ht="15.75" x14ac:dyDescent="0.25">
      <c r="A35" s="143"/>
      <c r="B35" s="143"/>
      <c r="C35" s="143"/>
      <c r="D35" s="143"/>
    </row>
    <row r="36" spans="1:4" ht="15.75" x14ac:dyDescent="0.25">
      <c r="A36" s="143"/>
      <c r="B36" s="143"/>
      <c r="C36" s="143"/>
      <c r="D36" s="143"/>
    </row>
    <row r="37" spans="1:4" ht="15.75" x14ac:dyDescent="0.25">
      <c r="A37" s="143"/>
      <c r="B37" s="143"/>
      <c r="C37" s="143"/>
      <c r="D37" s="143"/>
    </row>
  </sheetData>
  <mergeCells count="3">
    <mergeCell ref="A9:B9"/>
    <mergeCell ref="A12:B12"/>
    <mergeCell ref="A13:B1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38"/>
  <sheetViews>
    <sheetView view="pageBreakPreview" topLeftCell="B1" zoomScale="75" zoomScaleNormal="100" zoomScaleSheetLayoutView="75" workbookViewId="0">
      <selection activeCell="B30" sqref="B30:X30"/>
    </sheetView>
  </sheetViews>
  <sheetFormatPr defaultRowHeight="12.75" x14ac:dyDescent="0.2"/>
  <cols>
    <col min="1" max="1" width="9.140625" style="55" customWidth="1"/>
    <col min="2" max="2" width="2.7109375" style="55" customWidth="1"/>
    <col min="3" max="3" width="23.7109375" style="55" customWidth="1"/>
    <col min="4" max="8" width="2.7109375" style="55" customWidth="1"/>
    <col min="9" max="9" width="7.42578125" style="55" customWidth="1"/>
    <col min="10" max="12" width="2.7109375" style="55" customWidth="1"/>
    <col min="13" max="13" width="7.7109375" style="55" customWidth="1"/>
    <col min="14" max="14" width="8" style="55" customWidth="1"/>
    <col min="15" max="15" width="0.7109375" style="55" customWidth="1"/>
    <col min="16" max="16" width="0.85546875" style="55" hidden="1" customWidth="1"/>
    <col min="17" max="17" width="7.7109375" style="55" hidden="1" customWidth="1"/>
    <col min="18" max="19" width="2.7109375" style="55" hidden="1" customWidth="1"/>
    <col min="20" max="20" width="1.5703125" style="55" hidden="1" customWidth="1"/>
    <col min="21" max="23" width="2.7109375" style="55" hidden="1" customWidth="1"/>
    <col min="24" max="24" width="14.5703125" style="55" hidden="1" customWidth="1"/>
    <col min="25" max="27" width="2.7109375" style="55" hidden="1" customWidth="1"/>
    <col min="28" max="28" width="11.5703125" style="55" customWidth="1"/>
    <col min="29" max="29" width="13.7109375" style="55" customWidth="1"/>
    <col min="30" max="30" width="11.5703125" style="55" customWidth="1"/>
    <col min="31" max="31" width="11.140625" style="55" customWidth="1"/>
    <col min="32" max="37" width="2.7109375" style="55" customWidth="1"/>
    <col min="38" max="16384" width="9.140625" style="55"/>
  </cols>
  <sheetData>
    <row r="1" spans="1:41" x14ac:dyDescent="0.2">
      <c r="B1" s="841" t="s">
        <v>187</v>
      </c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S1" s="841"/>
      <c r="T1" s="841"/>
      <c r="U1" s="841"/>
      <c r="V1" s="841"/>
      <c r="W1" s="841"/>
      <c r="X1" s="841"/>
      <c r="Y1" s="841"/>
      <c r="Z1" s="841"/>
      <c r="AA1" s="841"/>
      <c r="AB1" s="56"/>
    </row>
    <row r="2" spans="1:41" ht="25.5" customHeight="1" x14ac:dyDescent="0.2">
      <c r="B2" s="842" t="s">
        <v>278</v>
      </c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842"/>
      <c r="Q2" s="842"/>
      <c r="R2" s="842"/>
      <c r="S2" s="842"/>
      <c r="T2" s="842"/>
      <c r="U2" s="842"/>
      <c r="V2" s="842"/>
      <c r="W2" s="842"/>
      <c r="X2" s="842"/>
      <c r="Y2" s="842"/>
      <c r="Z2" s="842"/>
      <c r="AA2" s="842"/>
      <c r="AB2" s="279"/>
    </row>
    <row r="3" spans="1:41" ht="15.95" customHeight="1" thickBot="1" x14ac:dyDescent="0.25">
      <c r="A3" s="139"/>
      <c r="B3" s="939"/>
      <c r="C3" s="939"/>
      <c r="D3" s="940"/>
      <c r="E3" s="940"/>
      <c r="F3" s="940"/>
      <c r="G3" s="940"/>
      <c r="H3" s="940"/>
      <c r="I3" s="940"/>
      <c r="J3" s="940"/>
      <c r="K3" s="940"/>
      <c r="L3" s="940"/>
      <c r="M3" s="940"/>
      <c r="N3" s="940"/>
      <c r="O3" s="940"/>
      <c r="P3" s="940"/>
      <c r="Q3" s="940"/>
      <c r="R3" s="940"/>
      <c r="S3" s="940"/>
      <c r="T3" s="940"/>
      <c r="U3" s="940"/>
      <c r="V3" s="940"/>
      <c r="W3" s="940"/>
      <c r="X3" s="940"/>
      <c r="Y3" s="940"/>
      <c r="Z3" s="940"/>
      <c r="AA3" s="940"/>
      <c r="AB3" s="58"/>
      <c r="AE3" s="453" t="s">
        <v>103</v>
      </c>
    </row>
    <row r="4" spans="1:41" ht="50.25" customHeight="1" thickBot="1" x14ac:dyDescent="0.25">
      <c r="A4" s="137" t="s">
        <v>119</v>
      </c>
      <c r="B4" s="941" t="s">
        <v>76</v>
      </c>
      <c r="C4" s="942"/>
      <c r="D4" s="943"/>
      <c r="E4" s="943"/>
      <c r="F4" s="943"/>
      <c r="G4" s="943"/>
      <c r="H4" s="943"/>
      <c r="I4" s="943"/>
      <c r="J4" s="943"/>
      <c r="K4" s="943"/>
      <c r="L4" s="943"/>
      <c r="M4" s="943"/>
      <c r="N4" s="943"/>
      <c r="O4" s="943"/>
      <c r="P4" s="943"/>
      <c r="Q4" s="943"/>
      <c r="R4" s="943"/>
      <c r="S4" s="943"/>
      <c r="T4" s="943"/>
      <c r="U4" s="943"/>
      <c r="V4" s="943"/>
      <c r="W4" s="943"/>
      <c r="X4" s="943"/>
      <c r="Y4" s="943"/>
      <c r="Z4" s="943"/>
      <c r="AA4" s="943"/>
      <c r="AB4" s="329" t="s">
        <v>348</v>
      </c>
      <c r="AC4" s="329" t="s">
        <v>302</v>
      </c>
      <c r="AD4" s="470" t="s">
        <v>380</v>
      </c>
      <c r="AE4" s="470" t="s">
        <v>381</v>
      </c>
    </row>
    <row r="5" spans="1:41" ht="17.25" customHeight="1" x14ac:dyDescent="0.25">
      <c r="A5" s="138">
        <v>1</v>
      </c>
      <c r="B5" s="944" t="s">
        <v>100</v>
      </c>
      <c r="C5" s="944"/>
      <c r="D5" s="944"/>
      <c r="E5" s="944"/>
      <c r="F5" s="944"/>
      <c r="G5" s="944"/>
      <c r="H5" s="944"/>
      <c r="I5" s="944"/>
      <c r="J5" s="944"/>
      <c r="K5" s="944"/>
      <c r="L5" s="944"/>
      <c r="M5" s="944"/>
      <c r="N5" s="944"/>
      <c r="O5" s="944"/>
      <c r="P5" s="944"/>
      <c r="Q5" s="944"/>
      <c r="R5" s="944"/>
      <c r="S5" s="944"/>
      <c r="T5" s="944"/>
      <c r="U5" s="944"/>
      <c r="V5" s="944"/>
      <c r="W5" s="944"/>
      <c r="X5" s="944"/>
      <c r="Y5" s="944"/>
      <c r="Z5" s="944"/>
      <c r="AA5" s="944"/>
      <c r="AB5" s="107">
        <v>262720</v>
      </c>
      <c r="AC5" s="107">
        <v>262297</v>
      </c>
      <c r="AD5" s="107">
        <v>248233</v>
      </c>
      <c r="AE5" s="530">
        <f>AD5/AC5</f>
        <v>0.94638139208607042</v>
      </c>
    </row>
    <row r="6" spans="1:41" s="60" customFormat="1" ht="20.25" customHeight="1" x14ac:dyDescent="0.25">
      <c r="A6" s="138">
        <v>2</v>
      </c>
      <c r="B6" s="937" t="s">
        <v>65</v>
      </c>
      <c r="C6" s="937"/>
      <c r="D6" s="937"/>
      <c r="E6" s="937"/>
      <c r="F6" s="937"/>
      <c r="G6" s="937"/>
      <c r="H6" s="937"/>
      <c r="I6" s="937"/>
      <c r="J6" s="937"/>
      <c r="K6" s="937"/>
      <c r="L6" s="937"/>
      <c r="M6" s="937"/>
      <c r="N6" s="937"/>
      <c r="O6" s="937"/>
      <c r="P6" s="937"/>
      <c r="Q6" s="937"/>
      <c r="R6" s="937"/>
      <c r="S6" s="937"/>
      <c r="T6" s="937"/>
      <c r="U6" s="937"/>
      <c r="V6" s="937"/>
      <c r="W6" s="937"/>
      <c r="X6" s="937"/>
      <c r="Y6" s="937"/>
      <c r="Z6" s="937"/>
      <c r="AA6" s="937"/>
      <c r="AB6" s="107">
        <v>53900</v>
      </c>
      <c r="AC6" s="107">
        <v>54323</v>
      </c>
      <c r="AD6" s="107">
        <v>54103</v>
      </c>
      <c r="AE6" s="530">
        <f t="shared" ref="AE6:AE31" si="0">AD6/AC6</f>
        <v>0.99595015002853304</v>
      </c>
    </row>
    <row r="7" spans="1:41" ht="15.75" customHeight="1" x14ac:dyDescent="0.2">
      <c r="A7" s="138">
        <v>3</v>
      </c>
      <c r="B7" s="936" t="s">
        <v>170</v>
      </c>
      <c r="C7" s="936"/>
      <c r="D7" s="936"/>
      <c r="E7" s="936"/>
      <c r="F7" s="936"/>
      <c r="G7" s="936"/>
      <c r="H7" s="936"/>
      <c r="I7" s="936"/>
      <c r="J7" s="936"/>
      <c r="K7" s="936"/>
      <c r="L7" s="936"/>
      <c r="M7" s="936"/>
      <c r="N7" s="936"/>
      <c r="O7" s="936"/>
      <c r="P7" s="936"/>
      <c r="Q7" s="936"/>
      <c r="R7" s="936"/>
      <c r="S7" s="936"/>
      <c r="T7" s="936"/>
      <c r="U7" s="936"/>
      <c r="V7" s="936"/>
      <c r="W7" s="936"/>
      <c r="X7" s="936"/>
      <c r="Y7" s="936"/>
      <c r="Z7" s="936"/>
      <c r="AA7" s="936"/>
      <c r="AB7" s="108">
        <v>700</v>
      </c>
      <c r="AC7" s="108">
        <v>701</v>
      </c>
      <c r="AD7" s="108">
        <v>462</v>
      </c>
      <c r="AE7" s="530">
        <f t="shared" si="0"/>
        <v>0.65905848787446508</v>
      </c>
      <c r="AL7" s="844"/>
      <c r="AM7" s="844"/>
      <c r="AN7" s="844"/>
      <c r="AO7" s="844"/>
    </row>
    <row r="8" spans="1:41" ht="19.5" customHeight="1" x14ac:dyDescent="0.2">
      <c r="A8" s="138">
        <v>4</v>
      </c>
      <c r="B8" s="936" t="s">
        <v>171</v>
      </c>
      <c r="C8" s="936"/>
      <c r="D8" s="936"/>
      <c r="E8" s="936"/>
      <c r="F8" s="936"/>
      <c r="G8" s="936"/>
      <c r="H8" s="936"/>
      <c r="I8" s="936"/>
      <c r="J8" s="936"/>
      <c r="K8" s="936"/>
      <c r="L8" s="936"/>
      <c r="M8" s="936"/>
      <c r="N8" s="936"/>
      <c r="O8" s="936"/>
      <c r="P8" s="936"/>
      <c r="Q8" s="936"/>
      <c r="R8" s="936"/>
      <c r="S8" s="936"/>
      <c r="T8" s="936"/>
      <c r="U8" s="936"/>
      <c r="V8" s="936"/>
      <c r="W8" s="936"/>
      <c r="X8" s="936"/>
      <c r="Y8" s="936"/>
      <c r="Z8" s="936"/>
      <c r="AA8" s="936"/>
      <c r="AB8" s="108">
        <v>6000</v>
      </c>
      <c r="AC8" s="108">
        <v>6299</v>
      </c>
      <c r="AD8" s="108">
        <v>6066</v>
      </c>
      <c r="AE8" s="530">
        <f t="shared" si="0"/>
        <v>0.96301000158755357</v>
      </c>
    </row>
    <row r="9" spans="1:41" ht="19.5" customHeight="1" x14ac:dyDescent="0.25">
      <c r="A9" s="138">
        <v>5</v>
      </c>
      <c r="B9" s="937" t="s">
        <v>4</v>
      </c>
      <c r="C9" s="937"/>
      <c r="D9" s="937"/>
      <c r="E9" s="937"/>
      <c r="F9" s="937"/>
      <c r="G9" s="937"/>
      <c r="H9" s="937"/>
      <c r="I9" s="937"/>
      <c r="J9" s="937"/>
      <c r="K9" s="937"/>
      <c r="L9" s="937"/>
      <c r="M9" s="937"/>
      <c r="N9" s="937"/>
      <c r="O9" s="937"/>
      <c r="P9" s="937"/>
      <c r="Q9" s="937"/>
      <c r="R9" s="937"/>
      <c r="S9" s="937"/>
      <c r="T9" s="937"/>
      <c r="U9" s="937"/>
      <c r="V9" s="937"/>
      <c r="W9" s="937"/>
      <c r="X9" s="937"/>
      <c r="Y9" s="937"/>
      <c r="Z9" s="937"/>
      <c r="AA9" s="937"/>
      <c r="AB9" s="109">
        <f>AB7+AB8</f>
        <v>6700</v>
      </c>
      <c r="AC9" s="109">
        <f>AC7+AC8</f>
        <v>7000</v>
      </c>
      <c r="AD9" s="109">
        <f>AD7+AD8</f>
        <v>6528</v>
      </c>
      <c r="AE9" s="530">
        <f t="shared" si="0"/>
        <v>0.93257142857142861</v>
      </c>
    </row>
    <row r="10" spans="1:41" ht="19.5" customHeight="1" x14ac:dyDescent="0.2">
      <c r="A10" s="138">
        <v>6</v>
      </c>
      <c r="B10" s="936" t="s">
        <v>172</v>
      </c>
      <c r="C10" s="936"/>
      <c r="D10" s="936"/>
      <c r="E10" s="936"/>
      <c r="F10" s="936"/>
      <c r="G10" s="936"/>
      <c r="H10" s="936"/>
      <c r="I10" s="936"/>
      <c r="J10" s="936"/>
      <c r="K10" s="936"/>
      <c r="L10" s="936"/>
      <c r="M10" s="936"/>
      <c r="N10" s="936"/>
      <c r="O10" s="936"/>
      <c r="P10" s="936"/>
      <c r="Q10" s="936"/>
      <c r="R10" s="936"/>
      <c r="S10" s="936"/>
      <c r="T10" s="936"/>
      <c r="U10" s="936"/>
      <c r="V10" s="936"/>
      <c r="W10" s="936"/>
      <c r="X10" s="936"/>
      <c r="Y10" s="936"/>
      <c r="Z10" s="936"/>
      <c r="AA10" s="936"/>
      <c r="AB10" s="108">
        <v>6000</v>
      </c>
      <c r="AC10" s="108">
        <v>6300</v>
      </c>
      <c r="AD10" s="108">
        <v>5162</v>
      </c>
      <c r="AE10" s="530">
        <f t="shared" si="0"/>
        <v>0.81936507936507941</v>
      </c>
    </row>
    <row r="11" spans="1:41" ht="19.5" customHeight="1" x14ac:dyDescent="0.2">
      <c r="A11" s="138">
        <v>7</v>
      </c>
      <c r="B11" s="936" t="s">
        <v>189</v>
      </c>
      <c r="C11" s="936"/>
      <c r="D11" s="936"/>
      <c r="E11" s="936"/>
      <c r="F11" s="936"/>
      <c r="G11" s="936"/>
      <c r="H11" s="936"/>
      <c r="I11" s="936"/>
      <c r="J11" s="936"/>
      <c r="K11" s="936"/>
      <c r="L11" s="936"/>
      <c r="M11" s="936"/>
      <c r="N11" s="936"/>
      <c r="O11" s="936"/>
      <c r="P11" s="936"/>
      <c r="Q11" s="936"/>
      <c r="R11" s="936"/>
      <c r="S11" s="936"/>
      <c r="T11" s="936"/>
      <c r="U11" s="936"/>
      <c r="V11" s="936"/>
      <c r="W11" s="936"/>
      <c r="X11" s="936"/>
      <c r="Y11" s="936"/>
      <c r="Z11" s="936"/>
      <c r="AA11" s="936"/>
      <c r="AB11" s="108">
        <v>3200</v>
      </c>
      <c r="AC11" s="108">
        <v>3890</v>
      </c>
      <c r="AD11" s="108">
        <v>3406</v>
      </c>
      <c r="AE11" s="530">
        <f t="shared" si="0"/>
        <v>0.87557840616966576</v>
      </c>
    </row>
    <row r="12" spans="1:41" ht="19.5" customHeight="1" x14ac:dyDescent="0.25">
      <c r="A12" s="138">
        <v>8</v>
      </c>
      <c r="B12" s="937" t="s">
        <v>163</v>
      </c>
      <c r="C12" s="937"/>
      <c r="D12" s="937"/>
      <c r="E12" s="937"/>
      <c r="F12" s="937"/>
      <c r="G12" s="937"/>
      <c r="H12" s="937"/>
      <c r="I12" s="937"/>
      <c r="J12" s="937"/>
      <c r="K12" s="937"/>
      <c r="L12" s="937"/>
      <c r="M12" s="937"/>
      <c r="N12" s="937"/>
      <c r="O12" s="937"/>
      <c r="P12" s="937"/>
      <c r="Q12" s="937"/>
      <c r="R12" s="937"/>
      <c r="S12" s="937"/>
      <c r="T12" s="937"/>
      <c r="U12" s="937"/>
      <c r="V12" s="937"/>
      <c r="W12" s="937"/>
      <c r="X12" s="937"/>
      <c r="Y12" s="937"/>
      <c r="Z12" s="937"/>
      <c r="AA12" s="937"/>
      <c r="AB12" s="107">
        <f>AB10+AB11</f>
        <v>9200</v>
      </c>
      <c r="AC12" s="107">
        <f>AC10+AC11</f>
        <v>10190</v>
      </c>
      <c r="AD12" s="107">
        <f>AD10+AD11</f>
        <v>8568</v>
      </c>
      <c r="AE12" s="530">
        <f t="shared" si="0"/>
        <v>0.8408243375858685</v>
      </c>
    </row>
    <row r="13" spans="1:41" ht="19.5" customHeight="1" x14ac:dyDescent="0.2">
      <c r="A13" s="138">
        <v>9</v>
      </c>
      <c r="B13" s="936" t="s">
        <v>173</v>
      </c>
      <c r="C13" s="936"/>
      <c r="D13" s="936"/>
      <c r="E13" s="936"/>
      <c r="F13" s="936"/>
      <c r="G13" s="936"/>
      <c r="H13" s="936"/>
      <c r="I13" s="936"/>
      <c r="J13" s="936"/>
      <c r="K13" s="936"/>
      <c r="L13" s="936"/>
      <c r="M13" s="936"/>
      <c r="N13" s="936"/>
      <c r="O13" s="936"/>
      <c r="P13" s="936"/>
      <c r="Q13" s="936"/>
      <c r="R13" s="936"/>
      <c r="S13" s="936"/>
      <c r="T13" s="936"/>
      <c r="U13" s="936"/>
      <c r="V13" s="936"/>
      <c r="W13" s="936"/>
      <c r="X13" s="936"/>
      <c r="Y13" s="936"/>
      <c r="Z13" s="936"/>
      <c r="AA13" s="936"/>
      <c r="AB13" s="108">
        <v>8000</v>
      </c>
      <c r="AC13" s="108">
        <v>8000</v>
      </c>
      <c r="AD13" s="108">
        <v>6404</v>
      </c>
      <c r="AE13" s="530">
        <f t="shared" si="0"/>
        <v>0.80049999999999999</v>
      </c>
    </row>
    <row r="14" spans="1:41" ht="19.5" customHeight="1" x14ac:dyDescent="0.2">
      <c r="A14" s="138">
        <v>10</v>
      </c>
      <c r="B14" s="936" t="s">
        <v>66</v>
      </c>
      <c r="C14" s="938"/>
      <c r="D14" s="938"/>
      <c r="E14" s="938"/>
      <c r="F14" s="938"/>
      <c r="G14" s="938"/>
      <c r="H14" s="938"/>
      <c r="I14" s="938"/>
      <c r="J14" s="938"/>
      <c r="K14" s="938"/>
      <c r="L14" s="938"/>
      <c r="M14" s="938"/>
      <c r="N14" s="938"/>
      <c r="O14" s="938"/>
      <c r="P14" s="938"/>
      <c r="Q14" s="938"/>
      <c r="R14" s="938"/>
      <c r="S14" s="938"/>
      <c r="T14" s="938"/>
      <c r="U14" s="938"/>
      <c r="V14" s="938"/>
      <c r="W14" s="938"/>
      <c r="X14" s="938"/>
      <c r="Y14" s="321"/>
      <c r="Z14" s="321"/>
      <c r="AA14" s="321"/>
      <c r="AB14" s="108"/>
      <c r="AC14" s="108">
        <v>312</v>
      </c>
      <c r="AD14" s="108">
        <v>311</v>
      </c>
      <c r="AE14" s="530">
        <f t="shared" si="0"/>
        <v>0.99679487179487181</v>
      </c>
    </row>
    <row r="15" spans="1:41" ht="19.5" customHeight="1" x14ac:dyDescent="0.2">
      <c r="A15" s="138">
        <v>11</v>
      </c>
      <c r="B15" s="936" t="s">
        <v>174</v>
      </c>
      <c r="C15" s="936"/>
      <c r="D15" s="936"/>
      <c r="E15" s="936"/>
      <c r="F15" s="936"/>
      <c r="G15" s="936"/>
      <c r="H15" s="936"/>
      <c r="I15" s="936"/>
      <c r="J15" s="936"/>
      <c r="K15" s="936"/>
      <c r="L15" s="936"/>
      <c r="M15" s="936"/>
      <c r="N15" s="936"/>
      <c r="O15" s="936"/>
      <c r="P15" s="936"/>
      <c r="Q15" s="936"/>
      <c r="R15" s="936"/>
      <c r="S15" s="936"/>
      <c r="T15" s="936"/>
      <c r="U15" s="936"/>
      <c r="V15" s="936"/>
      <c r="W15" s="936"/>
      <c r="X15" s="936"/>
      <c r="Y15" s="936"/>
      <c r="Z15" s="936"/>
      <c r="AA15" s="936"/>
      <c r="AB15" s="108">
        <v>1000</v>
      </c>
      <c r="AC15" s="108">
        <v>1000</v>
      </c>
      <c r="AD15" s="108">
        <v>959</v>
      </c>
      <c r="AE15" s="530">
        <f t="shared" si="0"/>
        <v>0.95899999999999996</v>
      </c>
    </row>
    <row r="16" spans="1:41" ht="19.5" customHeight="1" x14ac:dyDescent="0.2">
      <c r="A16" s="138">
        <v>12</v>
      </c>
      <c r="B16" s="936" t="s">
        <v>175</v>
      </c>
      <c r="C16" s="936"/>
      <c r="D16" s="936"/>
      <c r="E16" s="936"/>
      <c r="F16" s="936"/>
      <c r="G16" s="936"/>
      <c r="H16" s="936"/>
      <c r="I16" s="936"/>
      <c r="J16" s="936"/>
      <c r="K16" s="936"/>
      <c r="L16" s="936"/>
      <c r="M16" s="936"/>
      <c r="N16" s="936"/>
      <c r="O16" s="936"/>
      <c r="P16" s="936"/>
      <c r="Q16" s="936"/>
      <c r="R16" s="936"/>
      <c r="S16" s="936"/>
      <c r="T16" s="936"/>
      <c r="U16" s="936"/>
      <c r="V16" s="936"/>
      <c r="W16" s="936"/>
      <c r="X16" s="936"/>
      <c r="Y16" s="936"/>
      <c r="Z16" s="936"/>
      <c r="AA16" s="936"/>
      <c r="AB16" s="108">
        <v>1500</v>
      </c>
      <c r="AC16" s="108">
        <v>1200</v>
      </c>
      <c r="AD16" s="108">
        <v>1176</v>
      </c>
      <c r="AE16" s="530">
        <f t="shared" si="0"/>
        <v>0.98</v>
      </c>
    </row>
    <row r="17" spans="1:31" ht="19.5" customHeight="1" x14ac:dyDescent="0.2">
      <c r="A17" s="138">
        <v>13</v>
      </c>
      <c r="B17" s="945" t="s">
        <v>176</v>
      </c>
      <c r="C17" s="945"/>
      <c r="D17" s="945"/>
      <c r="E17" s="945"/>
      <c r="F17" s="945"/>
      <c r="G17" s="945"/>
      <c r="H17" s="945"/>
      <c r="I17" s="945"/>
      <c r="J17" s="945"/>
      <c r="K17" s="945"/>
      <c r="L17" s="945"/>
      <c r="M17" s="945"/>
      <c r="N17" s="945"/>
      <c r="O17" s="945"/>
      <c r="P17" s="945"/>
      <c r="Q17" s="945"/>
      <c r="R17" s="945"/>
      <c r="S17" s="945"/>
      <c r="T17" s="945"/>
      <c r="U17" s="945"/>
      <c r="V17" s="945"/>
      <c r="W17" s="945"/>
      <c r="X17" s="945"/>
      <c r="Y17" s="945"/>
      <c r="Z17" s="945"/>
      <c r="AA17" s="945"/>
      <c r="AB17" s="108">
        <v>1500</v>
      </c>
      <c r="AC17" s="108">
        <v>1500</v>
      </c>
      <c r="AD17" s="108">
        <v>1148</v>
      </c>
      <c r="AE17" s="530">
        <f t="shared" si="0"/>
        <v>0.76533333333333331</v>
      </c>
    </row>
    <row r="18" spans="1:31" ht="19.5" customHeight="1" x14ac:dyDescent="0.2">
      <c r="A18" s="138">
        <v>14</v>
      </c>
      <c r="B18" s="945" t="s">
        <v>190</v>
      </c>
      <c r="C18" s="945"/>
      <c r="D18" s="945"/>
      <c r="E18" s="945"/>
      <c r="F18" s="945"/>
      <c r="G18" s="945"/>
      <c r="H18" s="945"/>
      <c r="I18" s="945"/>
      <c r="J18" s="945"/>
      <c r="K18" s="945"/>
      <c r="L18" s="945"/>
      <c r="M18" s="945"/>
      <c r="N18" s="945"/>
      <c r="O18" s="945"/>
      <c r="P18" s="945"/>
      <c r="Q18" s="945"/>
      <c r="R18" s="945"/>
      <c r="S18" s="945"/>
      <c r="T18" s="945"/>
      <c r="U18" s="945"/>
      <c r="V18" s="945"/>
      <c r="W18" s="945"/>
      <c r="X18" s="945"/>
      <c r="Y18" s="945"/>
      <c r="Z18" s="945"/>
      <c r="AA18" s="945"/>
      <c r="AB18" s="108">
        <v>7000</v>
      </c>
      <c r="AC18" s="108">
        <v>7000</v>
      </c>
      <c r="AD18" s="108">
        <v>5034</v>
      </c>
      <c r="AE18" s="530">
        <f t="shared" si="0"/>
        <v>0.71914285714285719</v>
      </c>
    </row>
    <row r="19" spans="1:31" ht="19.5" customHeight="1" x14ac:dyDescent="0.2">
      <c r="A19" s="138">
        <v>15</v>
      </c>
      <c r="B19" s="936" t="s">
        <v>191</v>
      </c>
      <c r="C19" s="936"/>
      <c r="D19" s="936"/>
      <c r="E19" s="936"/>
      <c r="F19" s="936"/>
      <c r="G19" s="936"/>
      <c r="H19" s="936"/>
      <c r="I19" s="936"/>
      <c r="J19" s="936"/>
      <c r="K19" s="936"/>
      <c r="L19" s="936"/>
      <c r="M19" s="936"/>
      <c r="N19" s="936"/>
      <c r="O19" s="936"/>
      <c r="P19" s="936"/>
      <c r="Q19" s="936"/>
      <c r="R19" s="936"/>
      <c r="S19" s="936"/>
      <c r="T19" s="936"/>
      <c r="U19" s="936"/>
      <c r="V19" s="936"/>
      <c r="W19" s="936"/>
      <c r="X19" s="936"/>
      <c r="Y19" s="936"/>
      <c r="Z19" s="936"/>
      <c r="AA19" s="936"/>
      <c r="AB19" s="108">
        <v>10600</v>
      </c>
      <c r="AC19" s="108">
        <v>10600</v>
      </c>
      <c r="AD19" s="108">
        <v>9640</v>
      </c>
      <c r="AE19" s="530">
        <f t="shared" si="0"/>
        <v>0.90943396226415096</v>
      </c>
    </row>
    <row r="20" spans="1:31" ht="19.5" customHeight="1" x14ac:dyDescent="0.25">
      <c r="A20" s="138">
        <v>16</v>
      </c>
      <c r="B20" s="937" t="s">
        <v>164</v>
      </c>
      <c r="C20" s="937"/>
      <c r="D20" s="937"/>
      <c r="E20" s="937"/>
      <c r="F20" s="937"/>
      <c r="G20" s="937"/>
      <c r="H20" s="937"/>
      <c r="I20" s="937"/>
      <c r="J20" s="937"/>
      <c r="K20" s="937"/>
      <c r="L20" s="937"/>
      <c r="M20" s="937"/>
      <c r="N20" s="937"/>
      <c r="O20" s="937"/>
      <c r="P20" s="937"/>
      <c r="Q20" s="937"/>
      <c r="R20" s="937"/>
      <c r="S20" s="937"/>
      <c r="T20" s="937"/>
      <c r="U20" s="937"/>
      <c r="V20" s="937"/>
      <c r="W20" s="937"/>
      <c r="X20" s="937"/>
      <c r="Y20" s="937"/>
      <c r="Z20" s="937"/>
      <c r="AA20" s="937"/>
      <c r="AB20" s="107">
        <f>AB13+AB15+AB16+AB17+AB18+AB19+AB14</f>
        <v>29600</v>
      </c>
      <c r="AC20" s="107">
        <f>AC13+AC15+AC16+AC17+AC18+AC19+AC14</f>
        <v>29612</v>
      </c>
      <c r="AD20" s="107">
        <f>AD13+AD15+AD16+AD17+AD18+AD19+AD14</f>
        <v>24672</v>
      </c>
      <c r="AE20" s="530">
        <f t="shared" si="0"/>
        <v>0.83317573956504121</v>
      </c>
    </row>
    <row r="21" spans="1:31" ht="19.5" customHeight="1" x14ac:dyDescent="0.2">
      <c r="A21" s="138">
        <v>17</v>
      </c>
      <c r="B21" s="936" t="s">
        <v>67</v>
      </c>
      <c r="C21" s="936"/>
      <c r="D21" s="936"/>
      <c r="E21" s="936"/>
      <c r="F21" s="936"/>
      <c r="G21" s="936"/>
      <c r="H21" s="936"/>
      <c r="I21" s="936"/>
      <c r="J21" s="936"/>
      <c r="K21" s="936"/>
      <c r="L21" s="936"/>
      <c r="M21" s="936"/>
      <c r="N21" s="936"/>
      <c r="O21" s="936"/>
      <c r="P21" s="936"/>
      <c r="Q21" s="936"/>
      <c r="R21" s="936"/>
      <c r="S21" s="936"/>
      <c r="T21" s="936"/>
      <c r="U21" s="936"/>
      <c r="V21" s="936"/>
      <c r="W21" s="936"/>
      <c r="X21" s="936"/>
      <c r="Y21" s="936"/>
      <c r="Z21" s="936"/>
      <c r="AA21" s="936"/>
      <c r="AB21" s="108">
        <v>1300</v>
      </c>
      <c r="AC21" s="108">
        <v>1300</v>
      </c>
      <c r="AD21" s="108">
        <v>803</v>
      </c>
      <c r="AE21" s="530">
        <f t="shared" si="0"/>
        <v>0.61769230769230765</v>
      </c>
    </row>
    <row r="22" spans="1:31" ht="19.5" customHeight="1" x14ac:dyDescent="0.2">
      <c r="A22" s="138">
        <v>18</v>
      </c>
      <c r="B22" s="936" t="s">
        <v>68</v>
      </c>
      <c r="C22" s="936"/>
      <c r="D22" s="936"/>
      <c r="E22" s="936"/>
      <c r="F22" s="936"/>
      <c r="G22" s="936"/>
      <c r="H22" s="936"/>
      <c r="I22" s="936"/>
      <c r="J22" s="936"/>
      <c r="K22" s="936"/>
      <c r="L22" s="936"/>
      <c r="M22" s="936"/>
      <c r="N22" s="936"/>
      <c r="O22" s="936"/>
      <c r="P22" s="936"/>
      <c r="Q22" s="936"/>
      <c r="R22" s="936"/>
      <c r="S22" s="936"/>
      <c r="T22" s="936"/>
      <c r="U22" s="936"/>
      <c r="V22" s="936"/>
      <c r="W22" s="936"/>
      <c r="X22" s="936"/>
      <c r="Y22" s="936"/>
      <c r="Z22" s="936"/>
      <c r="AA22" s="936"/>
      <c r="AB22" s="108">
        <v>700</v>
      </c>
      <c r="AC22" s="108">
        <v>700</v>
      </c>
      <c r="AD22" s="108">
        <v>280</v>
      </c>
      <c r="AE22" s="530">
        <f t="shared" si="0"/>
        <v>0.4</v>
      </c>
    </row>
    <row r="23" spans="1:31" ht="19.5" customHeight="1" x14ac:dyDescent="0.25">
      <c r="A23" s="138">
        <v>19</v>
      </c>
      <c r="B23" s="937" t="s">
        <v>157</v>
      </c>
      <c r="C23" s="937"/>
      <c r="D23" s="937"/>
      <c r="E23" s="937"/>
      <c r="F23" s="937"/>
      <c r="G23" s="937"/>
      <c r="H23" s="937"/>
      <c r="I23" s="937"/>
      <c r="J23" s="937"/>
      <c r="K23" s="937"/>
      <c r="L23" s="937"/>
      <c r="M23" s="937"/>
      <c r="N23" s="937"/>
      <c r="O23" s="937"/>
      <c r="P23" s="937"/>
      <c r="Q23" s="937"/>
      <c r="R23" s="937"/>
      <c r="S23" s="937"/>
      <c r="T23" s="937"/>
      <c r="U23" s="937"/>
      <c r="V23" s="937"/>
      <c r="W23" s="937"/>
      <c r="X23" s="937"/>
      <c r="Y23" s="937"/>
      <c r="Z23" s="937"/>
      <c r="AA23" s="937"/>
      <c r="AB23" s="107">
        <f>AB21+AB22</f>
        <v>2000</v>
      </c>
      <c r="AC23" s="107">
        <f>AC21+AC22</f>
        <v>2000</v>
      </c>
      <c r="AD23" s="107">
        <f>AD21+AD22</f>
        <v>1083</v>
      </c>
      <c r="AE23" s="530">
        <f t="shared" si="0"/>
        <v>0.54149999999999998</v>
      </c>
    </row>
    <row r="24" spans="1:31" ht="19.5" customHeight="1" x14ac:dyDescent="0.2">
      <c r="A24" s="138">
        <v>20</v>
      </c>
      <c r="B24" s="936" t="s">
        <v>69</v>
      </c>
      <c r="C24" s="936"/>
      <c r="D24" s="936"/>
      <c r="E24" s="936"/>
      <c r="F24" s="936"/>
      <c r="G24" s="936"/>
      <c r="H24" s="936"/>
      <c r="I24" s="936"/>
      <c r="J24" s="936"/>
      <c r="K24" s="936"/>
      <c r="L24" s="936"/>
      <c r="M24" s="936"/>
      <c r="N24" s="936"/>
      <c r="O24" s="936"/>
      <c r="P24" s="936"/>
      <c r="Q24" s="936"/>
      <c r="R24" s="936"/>
      <c r="S24" s="936"/>
      <c r="T24" s="936"/>
      <c r="U24" s="936"/>
      <c r="V24" s="936"/>
      <c r="W24" s="936"/>
      <c r="X24" s="936"/>
      <c r="Y24" s="936"/>
      <c r="Z24" s="936"/>
      <c r="AA24" s="936"/>
      <c r="AB24" s="110">
        <v>13000</v>
      </c>
      <c r="AC24" s="110">
        <v>13898</v>
      </c>
      <c r="AD24" s="108">
        <v>7533</v>
      </c>
      <c r="AE24" s="530">
        <f t="shared" si="0"/>
        <v>0.54202043459490579</v>
      </c>
    </row>
    <row r="25" spans="1:31" ht="19.5" customHeight="1" x14ac:dyDescent="0.2">
      <c r="A25" s="138">
        <v>21</v>
      </c>
      <c r="B25" s="936" t="s">
        <v>70</v>
      </c>
      <c r="C25" s="936"/>
      <c r="D25" s="936"/>
      <c r="E25" s="936"/>
      <c r="F25" s="936"/>
      <c r="G25" s="936"/>
      <c r="H25" s="936"/>
      <c r="I25" s="936"/>
      <c r="J25" s="936"/>
      <c r="K25" s="936"/>
      <c r="L25" s="936"/>
      <c r="M25" s="936"/>
      <c r="N25" s="936"/>
      <c r="O25" s="936"/>
      <c r="P25" s="936"/>
      <c r="Q25" s="936"/>
      <c r="R25" s="936"/>
      <c r="S25" s="936"/>
      <c r="T25" s="936"/>
      <c r="U25" s="936"/>
      <c r="V25" s="936"/>
      <c r="W25" s="936"/>
      <c r="X25" s="936"/>
      <c r="Y25" s="936"/>
      <c r="Z25" s="936"/>
      <c r="AA25" s="936"/>
      <c r="AB25" s="108">
        <v>800</v>
      </c>
      <c r="AC25" s="108">
        <v>800</v>
      </c>
      <c r="AD25" s="108">
        <v>266</v>
      </c>
      <c r="AE25" s="530">
        <f t="shared" si="0"/>
        <v>0.33250000000000002</v>
      </c>
    </row>
    <row r="26" spans="1:31" ht="19.5" customHeight="1" x14ac:dyDescent="0.2">
      <c r="A26" s="138">
        <v>22</v>
      </c>
      <c r="B26" s="936" t="s">
        <v>179</v>
      </c>
      <c r="C26" s="936"/>
      <c r="D26" s="936"/>
      <c r="E26" s="936"/>
      <c r="F26" s="936"/>
      <c r="G26" s="936"/>
      <c r="H26" s="936"/>
      <c r="I26" s="936"/>
      <c r="J26" s="936"/>
      <c r="K26" s="936"/>
      <c r="L26" s="936"/>
      <c r="M26" s="936"/>
      <c r="N26" s="936"/>
      <c r="O26" s="936"/>
      <c r="P26" s="936"/>
      <c r="Q26" s="936"/>
      <c r="R26" s="936"/>
      <c r="S26" s="936"/>
      <c r="T26" s="936"/>
      <c r="U26" s="936"/>
      <c r="V26" s="936"/>
      <c r="W26" s="936"/>
      <c r="X26" s="936"/>
      <c r="Y26" s="936"/>
      <c r="Z26" s="936"/>
      <c r="AA26" s="936"/>
      <c r="AB26" s="108">
        <v>2000</v>
      </c>
      <c r="AC26" s="108">
        <v>1936</v>
      </c>
      <c r="AD26" s="108">
        <v>1178</v>
      </c>
      <c r="AE26" s="530">
        <f t="shared" si="0"/>
        <v>0.60847107438016534</v>
      </c>
    </row>
    <row r="27" spans="1:31" ht="19.5" customHeight="1" x14ac:dyDescent="0.25">
      <c r="A27" s="138">
        <v>23</v>
      </c>
      <c r="B27" s="937" t="s">
        <v>165</v>
      </c>
      <c r="C27" s="937"/>
      <c r="D27" s="937"/>
      <c r="E27" s="937"/>
      <c r="F27" s="937"/>
      <c r="G27" s="937"/>
      <c r="H27" s="937"/>
      <c r="I27" s="937"/>
      <c r="J27" s="937"/>
      <c r="K27" s="937"/>
      <c r="L27" s="937"/>
      <c r="M27" s="937"/>
      <c r="N27" s="937"/>
      <c r="O27" s="937"/>
      <c r="P27" s="937"/>
      <c r="Q27" s="937"/>
      <c r="R27" s="937"/>
      <c r="S27" s="937"/>
      <c r="T27" s="937"/>
      <c r="U27" s="937"/>
      <c r="V27" s="937"/>
      <c r="W27" s="937"/>
      <c r="X27" s="937"/>
      <c r="Y27" s="937"/>
      <c r="Z27" s="937"/>
      <c r="AA27" s="937"/>
      <c r="AB27" s="109">
        <f>AB24+AB25+AB26</f>
        <v>15800</v>
      </c>
      <c r="AC27" s="109">
        <f>AC24+AC25+AC26</f>
        <v>16634</v>
      </c>
      <c r="AD27" s="109">
        <f>AD24+AD25+AD26</f>
        <v>8977</v>
      </c>
      <c r="AE27" s="530">
        <f t="shared" si="0"/>
        <v>0.53967776842611515</v>
      </c>
    </row>
    <row r="28" spans="1:31" ht="19.5" customHeight="1" x14ac:dyDescent="0.25">
      <c r="A28" s="138">
        <v>24</v>
      </c>
      <c r="B28" s="937" t="s">
        <v>166</v>
      </c>
      <c r="C28" s="937"/>
      <c r="D28" s="937"/>
      <c r="E28" s="937"/>
      <c r="F28" s="937"/>
      <c r="G28" s="937"/>
      <c r="H28" s="937"/>
      <c r="I28" s="937"/>
      <c r="J28" s="937"/>
      <c r="K28" s="937"/>
      <c r="L28" s="937"/>
      <c r="M28" s="937"/>
      <c r="N28" s="937"/>
      <c r="O28" s="937"/>
      <c r="P28" s="937"/>
      <c r="Q28" s="937"/>
      <c r="R28" s="937"/>
      <c r="S28" s="937"/>
      <c r="T28" s="937"/>
      <c r="U28" s="937"/>
      <c r="V28" s="937"/>
      <c r="W28" s="937"/>
      <c r="X28" s="937"/>
      <c r="Y28" s="937"/>
      <c r="Z28" s="937"/>
      <c r="AA28" s="937"/>
      <c r="AB28" s="109">
        <f>AB9+AB12+AB20+AB23+AB27</f>
        <v>63300</v>
      </c>
      <c r="AC28" s="109">
        <f>AC9+AC12+AC20+AC23+AC27</f>
        <v>65436</v>
      </c>
      <c r="AD28" s="109">
        <f>AD9+AD12+AD20+AD23+AD27</f>
        <v>49828</v>
      </c>
      <c r="AE28" s="530">
        <f t="shared" si="0"/>
        <v>0.76147686288892968</v>
      </c>
    </row>
    <row r="29" spans="1:31" ht="19.5" customHeight="1" x14ac:dyDescent="0.25">
      <c r="A29" s="138">
        <v>25</v>
      </c>
      <c r="B29" s="937" t="s">
        <v>304</v>
      </c>
      <c r="C29" s="938"/>
      <c r="D29" s="938"/>
      <c r="E29" s="938"/>
      <c r="F29" s="938"/>
      <c r="G29" s="938"/>
      <c r="H29" s="938"/>
      <c r="I29" s="938"/>
      <c r="J29" s="938"/>
      <c r="K29" s="938"/>
      <c r="L29" s="938"/>
      <c r="M29" s="938"/>
      <c r="N29" s="938"/>
      <c r="O29" s="938"/>
      <c r="P29" s="938"/>
      <c r="Q29" s="938"/>
      <c r="R29" s="938"/>
      <c r="S29" s="938"/>
      <c r="T29" s="938"/>
      <c r="U29" s="938"/>
      <c r="V29" s="938"/>
      <c r="W29" s="938"/>
      <c r="X29" s="938"/>
      <c r="Y29" s="111"/>
      <c r="Z29" s="111"/>
      <c r="AA29" s="111"/>
      <c r="AB29" s="109"/>
      <c r="AC29" s="109">
        <v>64</v>
      </c>
      <c r="AD29" s="108">
        <v>64</v>
      </c>
      <c r="AE29" s="530">
        <f t="shared" si="0"/>
        <v>1</v>
      </c>
    </row>
    <row r="30" spans="1:31" ht="19.5" customHeight="1" x14ac:dyDescent="0.25">
      <c r="A30" s="138">
        <v>26</v>
      </c>
      <c r="B30" s="937" t="s">
        <v>252</v>
      </c>
      <c r="C30" s="937"/>
      <c r="D30" s="937"/>
      <c r="E30" s="937"/>
      <c r="F30" s="937"/>
      <c r="G30" s="937"/>
      <c r="H30" s="937"/>
      <c r="I30" s="937"/>
      <c r="J30" s="937"/>
      <c r="K30" s="937"/>
      <c r="L30" s="937"/>
      <c r="M30" s="937"/>
      <c r="N30" s="937"/>
      <c r="O30" s="937"/>
      <c r="P30" s="937"/>
      <c r="Q30" s="937"/>
      <c r="R30" s="937"/>
      <c r="S30" s="937"/>
      <c r="T30" s="937"/>
      <c r="U30" s="937"/>
      <c r="V30" s="937"/>
      <c r="W30" s="937"/>
      <c r="X30" s="937"/>
      <c r="Y30" s="111"/>
      <c r="Z30" s="111"/>
      <c r="AA30" s="111"/>
      <c r="AB30" s="109">
        <v>38458</v>
      </c>
      <c r="AC30" s="109">
        <v>53407</v>
      </c>
      <c r="AD30" s="109"/>
      <c r="AE30" s="530">
        <f t="shared" si="0"/>
        <v>0</v>
      </c>
    </row>
    <row r="31" spans="1:31" ht="24.75" customHeight="1" x14ac:dyDescent="0.25">
      <c r="A31" s="138">
        <v>27</v>
      </c>
      <c r="B31" s="935" t="s">
        <v>311</v>
      </c>
      <c r="C31" s="935"/>
      <c r="D31" s="935"/>
      <c r="E31" s="935"/>
      <c r="F31" s="935"/>
      <c r="G31" s="935"/>
      <c r="H31" s="935"/>
      <c r="I31" s="935"/>
      <c r="J31" s="935"/>
      <c r="K31" s="935"/>
      <c r="L31" s="935"/>
      <c r="M31" s="935"/>
      <c r="N31" s="935"/>
      <c r="O31" s="935"/>
      <c r="P31" s="935"/>
      <c r="Q31" s="935"/>
      <c r="R31" s="935"/>
      <c r="S31" s="935"/>
      <c r="T31" s="935"/>
      <c r="U31" s="935"/>
      <c r="V31" s="935"/>
      <c r="W31" s="935"/>
      <c r="X31" s="935"/>
      <c r="Y31" s="935"/>
      <c r="Z31" s="935"/>
      <c r="AA31" s="935"/>
      <c r="AB31" s="109">
        <f>AB5+AB6+AB28+AB30+AB29</f>
        <v>418378</v>
      </c>
      <c r="AC31" s="109">
        <f>AC5+AC6+AC28+AC30+AC29</f>
        <v>435527</v>
      </c>
      <c r="AD31" s="109">
        <f>AD5+AD6+AD28+AD30+AD29</f>
        <v>352228</v>
      </c>
      <c r="AE31" s="530">
        <f t="shared" si="0"/>
        <v>0.80873975666261788</v>
      </c>
    </row>
    <row r="32" spans="1:31" ht="15" x14ac:dyDescent="0.2">
      <c r="A32" s="139"/>
      <c r="B32" s="140"/>
      <c r="C32" s="14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" x14ac:dyDescent="0.2">
      <c r="A33" s="139"/>
      <c r="B33" s="140"/>
      <c r="C33" s="140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</row>
    <row r="34" spans="1:28" ht="15" x14ac:dyDescent="0.2">
      <c r="A34" s="139"/>
      <c r="B34" s="140"/>
      <c r="C34" s="14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</row>
    <row r="35" spans="1:28" ht="15" x14ac:dyDescent="0.2">
      <c r="A35" s="139"/>
      <c r="B35" s="139"/>
      <c r="C35" s="139"/>
    </row>
    <row r="36" spans="1:28" ht="15" x14ac:dyDescent="0.2">
      <c r="A36" s="139"/>
      <c r="B36" s="139"/>
      <c r="C36" s="139"/>
    </row>
    <row r="37" spans="1:28" ht="15" x14ac:dyDescent="0.2">
      <c r="A37" s="139"/>
      <c r="B37" s="139"/>
      <c r="C37" s="139"/>
    </row>
    <row r="38" spans="1:28" ht="15" x14ac:dyDescent="0.2">
      <c r="A38" s="139"/>
      <c r="B38" s="139"/>
      <c r="C38" s="139"/>
    </row>
  </sheetData>
  <mergeCells count="32">
    <mergeCell ref="B6:AA6"/>
    <mergeCell ref="B7:AA7"/>
    <mergeCell ref="B17:AA17"/>
    <mergeCell ref="B18:AA18"/>
    <mergeCell ref="B24:AA24"/>
    <mergeCell ref="B12:AA12"/>
    <mergeCell ref="B13:AA13"/>
    <mergeCell ref="B15:AA15"/>
    <mergeCell ref="B16:AA16"/>
    <mergeCell ref="B14:X14"/>
    <mergeCell ref="B1:AA1"/>
    <mergeCell ref="B2:AA2"/>
    <mergeCell ref="B3:AA3"/>
    <mergeCell ref="B4:AA4"/>
    <mergeCell ref="B5:AA5"/>
    <mergeCell ref="AL7:AO7"/>
    <mergeCell ref="B8:AA8"/>
    <mergeCell ref="B9:AA9"/>
    <mergeCell ref="B10:AA10"/>
    <mergeCell ref="B11:AA11"/>
    <mergeCell ref="B31:AA31"/>
    <mergeCell ref="B19:AA19"/>
    <mergeCell ref="B20:AA20"/>
    <mergeCell ref="B21:AA21"/>
    <mergeCell ref="B22:AA22"/>
    <mergeCell ref="B23:AA23"/>
    <mergeCell ref="B25:AA25"/>
    <mergeCell ref="B26:AA26"/>
    <mergeCell ref="B27:AA27"/>
    <mergeCell ref="B28:AA28"/>
    <mergeCell ref="B30:X30"/>
    <mergeCell ref="B29:X29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8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9"/>
  <sheetViews>
    <sheetView view="pageBreakPreview" zoomScale="75" zoomScaleNormal="100" zoomScaleSheetLayoutView="75" workbookViewId="0">
      <selection activeCell="I30" sqref="I30"/>
    </sheetView>
  </sheetViews>
  <sheetFormatPr defaultColWidth="9.140625" defaultRowHeight="15" x14ac:dyDescent="0.25"/>
  <cols>
    <col min="1" max="1" width="9.140625" style="96" customWidth="1"/>
    <col min="2" max="2" width="37.85546875" style="96" customWidth="1"/>
    <col min="3" max="4" width="23.7109375" style="96" customWidth="1"/>
    <col min="5" max="5" width="17" style="96" customWidth="1"/>
    <col min="6" max="6" width="22" style="96" customWidth="1"/>
    <col min="7" max="7" width="9.140625" style="96"/>
    <col min="8" max="8" width="7.42578125" style="96" customWidth="1"/>
    <col min="9" max="9" width="18.28515625" style="96" customWidth="1"/>
    <col min="10" max="11" width="9.140625" style="96"/>
    <col min="12" max="12" width="7.7109375" style="96" customWidth="1"/>
    <col min="13" max="13" width="8" style="96" customWidth="1"/>
    <col min="14" max="14" width="7.85546875" style="96" customWidth="1"/>
    <col min="15" max="15" width="8.140625" style="96" customWidth="1"/>
    <col min="16" max="16" width="7.7109375" style="96" customWidth="1"/>
    <col min="17" max="16384" width="9.140625" style="96"/>
  </cols>
  <sheetData>
    <row r="1" spans="1:10" ht="15.75" x14ac:dyDescent="0.25">
      <c r="A1" s="948" t="s">
        <v>281</v>
      </c>
      <c r="B1" s="949"/>
      <c r="C1" s="949"/>
      <c r="D1" s="949"/>
      <c r="E1" s="949"/>
      <c r="F1" s="949"/>
    </row>
    <row r="2" spans="1:10" ht="15.75" x14ac:dyDescent="0.25">
      <c r="A2" s="845" t="s">
        <v>606</v>
      </c>
      <c r="B2" s="845"/>
      <c r="C2" s="845"/>
      <c r="D2" s="845"/>
      <c r="E2" s="845"/>
      <c r="F2" s="845"/>
      <c r="G2" s="62"/>
      <c r="H2" s="62"/>
      <c r="I2" s="62"/>
    </row>
    <row r="3" spans="1:10" ht="15.75" x14ac:dyDescent="0.25">
      <c r="A3" s="531"/>
      <c r="B3" s="531"/>
      <c r="C3" s="531"/>
      <c r="D3" s="531"/>
      <c r="E3" s="531"/>
      <c r="F3" s="196" t="s">
        <v>103</v>
      </c>
      <c r="G3" s="62"/>
    </row>
    <row r="4" spans="1:10" ht="22.5" customHeight="1" x14ac:dyDescent="0.25">
      <c r="A4" s="532"/>
      <c r="B4" s="946" t="s">
        <v>130</v>
      </c>
      <c r="C4" s="947"/>
      <c r="D4" s="947"/>
      <c r="E4" s="947"/>
      <c r="F4" s="947"/>
      <c r="G4" s="62"/>
    </row>
    <row r="5" spans="1:10" ht="34.5" customHeight="1" x14ac:dyDescent="0.25">
      <c r="A5" s="534"/>
      <c r="B5" s="534" t="s">
        <v>280</v>
      </c>
      <c r="C5" s="329" t="s">
        <v>347</v>
      </c>
      <c r="D5" s="329" t="s">
        <v>302</v>
      </c>
      <c r="E5" s="534" t="s">
        <v>121</v>
      </c>
      <c r="F5" s="534" t="s">
        <v>122</v>
      </c>
      <c r="G5" s="62"/>
    </row>
    <row r="6" spans="1:10" ht="33" customHeight="1" x14ac:dyDescent="0.3">
      <c r="A6" s="533">
        <v>1</v>
      </c>
      <c r="B6" s="117" t="s">
        <v>229</v>
      </c>
      <c r="C6" s="212">
        <v>6223</v>
      </c>
      <c r="D6" s="212">
        <v>6223</v>
      </c>
      <c r="E6" s="249">
        <v>6223</v>
      </c>
      <c r="F6" s="533" t="s">
        <v>236</v>
      </c>
      <c r="G6" s="112"/>
      <c r="H6" s="113"/>
      <c r="I6" s="62"/>
    </row>
    <row r="7" spans="1:10" ht="24" customHeight="1" x14ac:dyDescent="0.3">
      <c r="A7" s="533">
        <v>2</v>
      </c>
      <c r="B7" s="117" t="s">
        <v>231</v>
      </c>
      <c r="C7" s="212">
        <v>8748</v>
      </c>
      <c r="D7" s="212">
        <v>8748</v>
      </c>
      <c r="E7" s="249">
        <v>8748</v>
      </c>
      <c r="F7" s="533" t="s">
        <v>235</v>
      </c>
      <c r="G7" s="112"/>
      <c r="H7" s="113"/>
      <c r="I7" s="62"/>
    </row>
    <row r="8" spans="1:10" ht="23.25" customHeight="1" x14ac:dyDescent="0.3">
      <c r="A8" s="533">
        <v>3</v>
      </c>
      <c r="B8" s="118" t="s">
        <v>263</v>
      </c>
      <c r="C8" s="212">
        <v>23575</v>
      </c>
      <c r="D8" s="212">
        <v>23575</v>
      </c>
      <c r="E8" s="249">
        <v>23575</v>
      </c>
      <c r="F8" s="533" t="s">
        <v>305</v>
      </c>
      <c r="G8" s="114"/>
      <c r="H8" s="62"/>
      <c r="I8" s="115"/>
      <c r="J8" s="113"/>
    </row>
    <row r="9" spans="1:10" ht="33.75" customHeight="1" x14ac:dyDescent="0.3">
      <c r="A9" s="533">
        <v>4</v>
      </c>
      <c r="B9" s="151" t="s">
        <v>226</v>
      </c>
      <c r="C9" s="212">
        <v>12294</v>
      </c>
      <c r="D9" s="212">
        <v>12294</v>
      </c>
      <c r="E9" s="249">
        <v>12294</v>
      </c>
      <c r="F9" s="150" t="s">
        <v>240</v>
      </c>
      <c r="G9" s="114"/>
      <c r="H9" s="62"/>
      <c r="I9" s="115"/>
      <c r="J9" s="113"/>
    </row>
    <row r="10" spans="1:10" ht="33.75" customHeight="1" x14ac:dyDescent="0.3">
      <c r="A10" s="533">
        <v>5</v>
      </c>
      <c r="B10" s="151" t="s">
        <v>230</v>
      </c>
      <c r="C10" s="212">
        <v>1017</v>
      </c>
      <c r="D10" s="212">
        <v>1017</v>
      </c>
      <c r="E10" s="249">
        <v>1017</v>
      </c>
      <c r="F10" s="150" t="s">
        <v>241</v>
      </c>
      <c r="G10" s="114"/>
      <c r="H10" s="62"/>
      <c r="I10" s="115"/>
      <c r="J10" s="113"/>
    </row>
    <row r="11" spans="1:10" ht="31.5" customHeight="1" x14ac:dyDescent="0.3">
      <c r="A11" s="533">
        <v>6</v>
      </c>
      <c r="B11" s="151" t="s">
        <v>227</v>
      </c>
      <c r="C11" s="212">
        <v>1550</v>
      </c>
      <c r="D11" s="212">
        <v>1550</v>
      </c>
      <c r="E11" s="249">
        <v>1550</v>
      </c>
      <c r="F11" s="150" t="s">
        <v>239</v>
      </c>
      <c r="G11" s="114"/>
      <c r="H11" s="62"/>
      <c r="I11" s="115"/>
      <c r="J11" s="113"/>
    </row>
    <row r="12" spans="1:10" ht="16.5" x14ac:dyDescent="0.25">
      <c r="A12" s="535"/>
      <c r="B12" s="536" t="s">
        <v>126</v>
      </c>
      <c r="C12" s="537">
        <f>SUM(C6:C8)+C9+C10+C11</f>
        <v>53407</v>
      </c>
      <c r="D12" s="537">
        <f>SUM(D6:D8)+D9+D10+D11</f>
        <v>53407</v>
      </c>
      <c r="E12" s="537">
        <f>SUM(E6:E11)</f>
        <v>53407</v>
      </c>
      <c r="F12" s="538"/>
      <c r="G12" s="116"/>
      <c r="H12" s="116"/>
      <c r="I12" s="9"/>
    </row>
    <row r="13" spans="1:10" ht="15.75" x14ac:dyDescent="0.25">
      <c r="A13" s="143"/>
      <c r="B13" s="143"/>
      <c r="C13" s="278"/>
      <c r="D13" s="278"/>
      <c r="E13" s="143"/>
      <c r="F13" s="143"/>
      <c r="G13" s="62"/>
      <c r="H13" s="62"/>
      <c r="I13" s="62"/>
    </row>
    <row r="14" spans="1:10" ht="15.75" x14ac:dyDescent="0.25">
      <c r="A14" s="136"/>
      <c r="B14" s="136"/>
      <c r="C14" s="136"/>
      <c r="D14" s="136"/>
    </row>
    <row r="15" spans="1:10" ht="15.75" x14ac:dyDescent="0.25">
      <c r="A15" s="136"/>
      <c r="B15" s="136"/>
      <c r="C15" s="136"/>
      <c r="D15" s="136"/>
    </row>
    <row r="16" spans="1:10" ht="15.75" x14ac:dyDescent="0.25">
      <c r="A16" s="136"/>
      <c r="B16" s="136"/>
      <c r="C16" s="136"/>
      <c r="D16" s="136"/>
    </row>
    <row r="17" spans="1:4" ht="15.75" x14ac:dyDescent="0.25">
      <c r="A17" s="136"/>
      <c r="B17" s="136"/>
      <c r="C17" s="136"/>
      <c r="D17" s="136"/>
    </row>
    <row r="18" spans="1:4" ht="15.75" x14ac:dyDescent="0.25">
      <c r="A18" s="136"/>
      <c r="B18" s="136"/>
      <c r="C18" s="136"/>
      <c r="D18" s="136"/>
    </row>
    <row r="19" spans="1:4" ht="15.75" x14ac:dyDescent="0.25">
      <c r="A19" s="136"/>
      <c r="B19" s="136"/>
      <c r="C19" s="136"/>
      <c r="D19" s="136"/>
    </row>
    <row r="20" spans="1:4" ht="15.75" x14ac:dyDescent="0.25">
      <c r="A20" s="136"/>
      <c r="B20" s="136"/>
      <c r="C20" s="136"/>
      <c r="D20" s="136"/>
    </row>
    <row r="21" spans="1:4" ht="15.75" x14ac:dyDescent="0.25">
      <c r="A21" s="136"/>
      <c r="B21" s="136"/>
      <c r="C21" s="136"/>
      <c r="D21" s="136"/>
    </row>
    <row r="22" spans="1:4" ht="15.75" x14ac:dyDescent="0.25">
      <c r="A22" s="136"/>
      <c r="B22" s="136"/>
      <c r="C22" s="136"/>
      <c r="D22" s="136"/>
    </row>
    <row r="23" spans="1:4" ht="15.75" x14ac:dyDescent="0.25">
      <c r="A23" s="136"/>
      <c r="B23" s="136"/>
      <c r="C23" s="136"/>
      <c r="D23" s="136"/>
    </row>
    <row r="24" spans="1:4" ht="15.75" x14ac:dyDescent="0.25">
      <c r="A24" s="136"/>
      <c r="B24" s="136"/>
      <c r="C24" s="136"/>
      <c r="D24" s="136"/>
    </row>
    <row r="25" spans="1:4" ht="15.75" x14ac:dyDescent="0.25">
      <c r="A25" s="136"/>
      <c r="B25" s="136"/>
      <c r="C25" s="136"/>
      <c r="D25" s="136"/>
    </row>
    <row r="26" spans="1:4" ht="15.75" x14ac:dyDescent="0.25">
      <c r="A26" s="136"/>
      <c r="B26" s="136"/>
      <c r="C26" s="136"/>
      <c r="D26" s="136"/>
    </row>
    <row r="27" spans="1:4" ht="15.75" x14ac:dyDescent="0.25">
      <c r="A27" s="136"/>
      <c r="B27" s="136"/>
      <c r="C27" s="136"/>
      <c r="D27" s="136"/>
    </row>
    <row r="28" spans="1:4" ht="15.75" x14ac:dyDescent="0.25">
      <c r="A28" s="136"/>
      <c r="B28" s="136"/>
      <c r="C28" s="136"/>
      <c r="D28" s="136"/>
    </row>
    <row r="29" spans="1:4" ht="15.75" x14ac:dyDescent="0.25">
      <c r="A29" s="136"/>
      <c r="B29" s="136"/>
      <c r="C29" s="136"/>
      <c r="D29" s="136"/>
    </row>
    <row r="30" spans="1:4" ht="15.75" x14ac:dyDescent="0.25">
      <c r="A30" s="136"/>
      <c r="B30" s="136"/>
      <c r="C30" s="136"/>
      <c r="D30" s="136"/>
    </row>
    <row r="31" spans="1:4" ht="15.75" x14ac:dyDescent="0.25">
      <c r="A31" s="136"/>
      <c r="B31" s="136"/>
      <c r="C31" s="136"/>
      <c r="D31" s="136"/>
    </row>
    <row r="32" spans="1:4" ht="15.75" x14ac:dyDescent="0.25">
      <c r="A32" s="136"/>
      <c r="B32" s="136"/>
      <c r="C32" s="136"/>
      <c r="D32" s="136"/>
    </row>
    <row r="33" spans="1:4" ht="15.75" x14ac:dyDescent="0.25">
      <c r="A33" s="136"/>
      <c r="B33" s="136"/>
      <c r="C33" s="136"/>
      <c r="D33" s="136"/>
    </row>
    <row r="34" spans="1:4" ht="15.75" x14ac:dyDescent="0.25">
      <c r="A34" s="136"/>
      <c r="B34" s="136"/>
      <c r="C34" s="136"/>
      <c r="D34" s="136"/>
    </row>
    <row r="35" spans="1:4" ht="15.75" x14ac:dyDescent="0.25">
      <c r="A35" s="136"/>
      <c r="B35" s="136"/>
      <c r="C35" s="136"/>
      <c r="D35" s="136"/>
    </row>
    <row r="36" spans="1:4" ht="15.75" x14ac:dyDescent="0.25">
      <c r="A36" s="136"/>
      <c r="B36" s="136"/>
      <c r="C36" s="136"/>
      <c r="D36" s="136"/>
    </row>
    <row r="37" spans="1:4" ht="15.75" x14ac:dyDescent="0.25">
      <c r="A37" s="136"/>
      <c r="B37" s="136"/>
      <c r="C37" s="136"/>
      <c r="D37" s="136"/>
    </row>
    <row r="38" spans="1:4" ht="15.75" x14ac:dyDescent="0.25">
      <c r="A38" s="136"/>
      <c r="B38" s="136"/>
      <c r="C38" s="136"/>
      <c r="D38" s="136"/>
    </row>
    <row r="39" spans="1:4" ht="15.75" x14ac:dyDescent="0.25">
      <c r="A39" s="136"/>
      <c r="B39" s="136"/>
      <c r="C39" s="136"/>
      <c r="D39" s="136"/>
    </row>
  </sheetData>
  <mergeCells count="3">
    <mergeCell ref="A2:F2"/>
    <mergeCell ref="B4:F4"/>
    <mergeCell ref="A1:F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  <colBreaks count="1" manualBreakCount="1">
    <brk id="7" max="12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9E797-4D5E-423A-B7F2-F6D897349B43}">
  <sheetPr>
    <tabColor indexed="50"/>
  </sheetPr>
  <dimension ref="A1:L28"/>
  <sheetViews>
    <sheetView view="pageBreakPreview" zoomScale="60" zoomScaleNormal="100" workbookViewId="0">
      <selection activeCell="I30" sqref="I30"/>
    </sheetView>
  </sheetViews>
  <sheetFormatPr defaultRowHeight="12.75" x14ac:dyDescent="0.2"/>
  <cols>
    <col min="1" max="1" width="2.85546875" style="574" customWidth="1"/>
    <col min="2" max="2" width="9.140625" style="574"/>
    <col min="3" max="3" width="20.5703125" style="574" customWidth="1"/>
    <col min="4" max="4" width="10.7109375" style="574" customWidth="1"/>
    <col min="5" max="5" width="11.28515625" style="574" customWidth="1"/>
    <col min="6" max="6" width="14.140625" style="574" customWidth="1"/>
    <col min="7" max="7" width="12.42578125" style="574" customWidth="1"/>
    <col min="8" max="8" width="10.28515625" style="574" customWidth="1"/>
    <col min="9" max="9" width="10.42578125" style="574" customWidth="1"/>
    <col min="10" max="10" width="10.140625" style="574" customWidth="1"/>
    <col min="11" max="11" width="11.28515625" style="574" customWidth="1"/>
    <col min="12" max="12" width="8.85546875" style="574" customWidth="1"/>
    <col min="13" max="256" width="9.140625" style="574"/>
    <col min="257" max="257" width="2.85546875" style="574" customWidth="1"/>
    <col min="258" max="258" width="9.140625" style="574"/>
    <col min="259" max="259" width="20.5703125" style="574" customWidth="1"/>
    <col min="260" max="260" width="10.7109375" style="574" customWidth="1"/>
    <col min="261" max="261" width="11.28515625" style="574" customWidth="1"/>
    <col min="262" max="262" width="14.140625" style="574" customWidth="1"/>
    <col min="263" max="263" width="12.42578125" style="574" customWidth="1"/>
    <col min="264" max="264" width="10.28515625" style="574" customWidth="1"/>
    <col min="265" max="265" width="10.42578125" style="574" customWidth="1"/>
    <col min="266" max="266" width="10.140625" style="574" customWidth="1"/>
    <col min="267" max="267" width="11.28515625" style="574" customWidth="1"/>
    <col min="268" max="268" width="8.85546875" style="574" customWidth="1"/>
    <col min="269" max="512" width="9.140625" style="574"/>
    <col min="513" max="513" width="2.85546875" style="574" customWidth="1"/>
    <col min="514" max="514" width="9.140625" style="574"/>
    <col min="515" max="515" width="20.5703125" style="574" customWidth="1"/>
    <col min="516" max="516" width="10.7109375" style="574" customWidth="1"/>
    <col min="517" max="517" width="11.28515625" style="574" customWidth="1"/>
    <col min="518" max="518" width="14.140625" style="574" customWidth="1"/>
    <col min="519" max="519" width="12.42578125" style="574" customWidth="1"/>
    <col min="520" max="520" width="10.28515625" style="574" customWidth="1"/>
    <col min="521" max="521" width="10.42578125" style="574" customWidth="1"/>
    <col min="522" max="522" width="10.140625" style="574" customWidth="1"/>
    <col min="523" max="523" width="11.28515625" style="574" customWidth="1"/>
    <col min="524" max="524" width="8.85546875" style="574" customWidth="1"/>
    <col min="525" max="768" width="9.140625" style="574"/>
    <col min="769" max="769" width="2.85546875" style="574" customWidth="1"/>
    <col min="770" max="770" width="9.140625" style="574"/>
    <col min="771" max="771" width="20.5703125" style="574" customWidth="1"/>
    <col min="772" max="772" width="10.7109375" style="574" customWidth="1"/>
    <col min="773" max="773" width="11.28515625" style="574" customWidth="1"/>
    <col min="774" max="774" width="14.140625" style="574" customWidth="1"/>
    <col min="775" max="775" width="12.42578125" style="574" customWidth="1"/>
    <col min="776" max="776" width="10.28515625" style="574" customWidth="1"/>
    <col min="777" max="777" width="10.42578125" style="574" customWidth="1"/>
    <col min="778" max="778" width="10.140625" style="574" customWidth="1"/>
    <col min="779" max="779" width="11.28515625" style="574" customWidth="1"/>
    <col min="780" max="780" width="8.85546875" style="574" customWidth="1"/>
    <col min="781" max="1024" width="9.140625" style="574"/>
    <col min="1025" max="1025" width="2.85546875" style="574" customWidth="1"/>
    <col min="1026" max="1026" width="9.140625" style="574"/>
    <col min="1027" max="1027" width="20.5703125" style="574" customWidth="1"/>
    <col min="1028" max="1028" width="10.7109375" style="574" customWidth="1"/>
    <col min="1029" max="1029" width="11.28515625" style="574" customWidth="1"/>
    <col min="1030" max="1030" width="14.140625" style="574" customWidth="1"/>
    <col min="1031" max="1031" width="12.42578125" style="574" customWidth="1"/>
    <col min="1032" max="1032" width="10.28515625" style="574" customWidth="1"/>
    <col min="1033" max="1033" width="10.42578125" style="574" customWidth="1"/>
    <col min="1034" max="1034" width="10.140625" style="574" customWidth="1"/>
    <col min="1035" max="1035" width="11.28515625" style="574" customWidth="1"/>
    <col min="1036" max="1036" width="8.85546875" style="574" customWidth="1"/>
    <col min="1037" max="1280" width="9.140625" style="574"/>
    <col min="1281" max="1281" width="2.85546875" style="574" customWidth="1"/>
    <col min="1282" max="1282" width="9.140625" style="574"/>
    <col min="1283" max="1283" width="20.5703125" style="574" customWidth="1"/>
    <col min="1284" max="1284" width="10.7109375" style="574" customWidth="1"/>
    <col min="1285" max="1285" width="11.28515625" style="574" customWidth="1"/>
    <col min="1286" max="1286" width="14.140625" style="574" customWidth="1"/>
    <col min="1287" max="1287" width="12.42578125" style="574" customWidth="1"/>
    <col min="1288" max="1288" width="10.28515625" style="574" customWidth="1"/>
    <col min="1289" max="1289" width="10.42578125" style="574" customWidth="1"/>
    <col min="1290" max="1290" width="10.140625" style="574" customWidth="1"/>
    <col min="1291" max="1291" width="11.28515625" style="574" customWidth="1"/>
    <col min="1292" max="1292" width="8.85546875" style="574" customWidth="1"/>
    <col min="1293" max="1536" width="9.140625" style="574"/>
    <col min="1537" max="1537" width="2.85546875" style="574" customWidth="1"/>
    <col min="1538" max="1538" width="9.140625" style="574"/>
    <col min="1539" max="1539" width="20.5703125" style="574" customWidth="1"/>
    <col min="1540" max="1540" width="10.7109375" style="574" customWidth="1"/>
    <col min="1541" max="1541" width="11.28515625" style="574" customWidth="1"/>
    <col min="1542" max="1542" width="14.140625" style="574" customWidth="1"/>
    <col min="1543" max="1543" width="12.42578125" style="574" customWidth="1"/>
    <col min="1544" max="1544" width="10.28515625" style="574" customWidth="1"/>
    <col min="1545" max="1545" width="10.42578125" style="574" customWidth="1"/>
    <col min="1546" max="1546" width="10.140625" style="574" customWidth="1"/>
    <col min="1547" max="1547" width="11.28515625" style="574" customWidth="1"/>
    <col min="1548" max="1548" width="8.85546875" style="574" customWidth="1"/>
    <col min="1549" max="1792" width="9.140625" style="574"/>
    <col min="1793" max="1793" width="2.85546875" style="574" customWidth="1"/>
    <col min="1794" max="1794" width="9.140625" style="574"/>
    <col min="1795" max="1795" width="20.5703125" style="574" customWidth="1"/>
    <col min="1796" max="1796" width="10.7109375" style="574" customWidth="1"/>
    <col min="1797" max="1797" width="11.28515625" style="574" customWidth="1"/>
    <col min="1798" max="1798" width="14.140625" style="574" customWidth="1"/>
    <col min="1799" max="1799" width="12.42578125" style="574" customWidth="1"/>
    <col min="1800" max="1800" width="10.28515625" style="574" customWidth="1"/>
    <col min="1801" max="1801" width="10.42578125" style="574" customWidth="1"/>
    <col min="1802" max="1802" width="10.140625" style="574" customWidth="1"/>
    <col min="1803" max="1803" width="11.28515625" style="574" customWidth="1"/>
    <col min="1804" max="1804" width="8.85546875" style="574" customWidth="1"/>
    <col min="1805" max="2048" width="9.140625" style="574"/>
    <col min="2049" max="2049" width="2.85546875" style="574" customWidth="1"/>
    <col min="2050" max="2050" width="9.140625" style="574"/>
    <col min="2051" max="2051" width="20.5703125" style="574" customWidth="1"/>
    <col min="2052" max="2052" width="10.7109375" style="574" customWidth="1"/>
    <col min="2053" max="2053" width="11.28515625" style="574" customWidth="1"/>
    <col min="2054" max="2054" width="14.140625" style="574" customWidth="1"/>
    <col min="2055" max="2055" width="12.42578125" style="574" customWidth="1"/>
    <col min="2056" max="2056" width="10.28515625" style="574" customWidth="1"/>
    <col min="2057" max="2057" width="10.42578125" style="574" customWidth="1"/>
    <col min="2058" max="2058" width="10.140625" style="574" customWidth="1"/>
    <col min="2059" max="2059" width="11.28515625" style="574" customWidth="1"/>
    <col min="2060" max="2060" width="8.85546875" style="574" customWidth="1"/>
    <col min="2061" max="2304" width="9.140625" style="574"/>
    <col min="2305" max="2305" width="2.85546875" style="574" customWidth="1"/>
    <col min="2306" max="2306" width="9.140625" style="574"/>
    <col min="2307" max="2307" width="20.5703125" style="574" customWidth="1"/>
    <col min="2308" max="2308" width="10.7109375" style="574" customWidth="1"/>
    <col min="2309" max="2309" width="11.28515625" style="574" customWidth="1"/>
    <col min="2310" max="2310" width="14.140625" style="574" customWidth="1"/>
    <col min="2311" max="2311" width="12.42578125" style="574" customWidth="1"/>
    <col min="2312" max="2312" width="10.28515625" style="574" customWidth="1"/>
    <col min="2313" max="2313" width="10.42578125" style="574" customWidth="1"/>
    <col min="2314" max="2314" width="10.140625" style="574" customWidth="1"/>
    <col min="2315" max="2315" width="11.28515625" style="574" customWidth="1"/>
    <col min="2316" max="2316" width="8.85546875" style="574" customWidth="1"/>
    <col min="2317" max="2560" width="9.140625" style="574"/>
    <col min="2561" max="2561" width="2.85546875" style="574" customWidth="1"/>
    <col min="2562" max="2562" width="9.140625" style="574"/>
    <col min="2563" max="2563" width="20.5703125" style="574" customWidth="1"/>
    <col min="2564" max="2564" width="10.7109375" style="574" customWidth="1"/>
    <col min="2565" max="2565" width="11.28515625" style="574" customWidth="1"/>
    <col min="2566" max="2566" width="14.140625" style="574" customWidth="1"/>
    <col min="2567" max="2567" width="12.42578125" style="574" customWidth="1"/>
    <col min="2568" max="2568" width="10.28515625" style="574" customWidth="1"/>
    <col min="2569" max="2569" width="10.42578125" style="574" customWidth="1"/>
    <col min="2570" max="2570" width="10.140625" style="574" customWidth="1"/>
    <col min="2571" max="2571" width="11.28515625" style="574" customWidth="1"/>
    <col min="2572" max="2572" width="8.85546875" style="574" customWidth="1"/>
    <col min="2573" max="2816" width="9.140625" style="574"/>
    <col min="2817" max="2817" width="2.85546875" style="574" customWidth="1"/>
    <col min="2818" max="2818" width="9.140625" style="574"/>
    <col min="2819" max="2819" width="20.5703125" style="574" customWidth="1"/>
    <col min="2820" max="2820" width="10.7109375" style="574" customWidth="1"/>
    <col min="2821" max="2821" width="11.28515625" style="574" customWidth="1"/>
    <col min="2822" max="2822" width="14.140625" style="574" customWidth="1"/>
    <col min="2823" max="2823" width="12.42578125" style="574" customWidth="1"/>
    <col min="2824" max="2824" width="10.28515625" style="574" customWidth="1"/>
    <col min="2825" max="2825" width="10.42578125" style="574" customWidth="1"/>
    <col min="2826" max="2826" width="10.140625" style="574" customWidth="1"/>
    <col min="2827" max="2827" width="11.28515625" style="574" customWidth="1"/>
    <col min="2828" max="2828" width="8.85546875" style="574" customWidth="1"/>
    <col min="2829" max="3072" width="9.140625" style="574"/>
    <col min="3073" max="3073" width="2.85546875" style="574" customWidth="1"/>
    <col min="3074" max="3074" width="9.140625" style="574"/>
    <col min="3075" max="3075" width="20.5703125" style="574" customWidth="1"/>
    <col min="3076" max="3076" width="10.7109375" style="574" customWidth="1"/>
    <col min="3077" max="3077" width="11.28515625" style="574" customWidth="1"/>
    <col min="3078" max="3078" width="14.140625" style="574" customWidth="1"/>
    <col min="3079" max="3079" width="12.42578125" style="574" customWidth="1"/>
    <col min="3080" max="3080" width="10.28515625" style="574" customWidth="1"/>
    <col min="3081" max="3081" width="10.42578125" style="574" customWidth="1"/>
    <col min="3082" max="3082" width="10.140625" style="574" customWidth="1"/>
    <col min="3083" max="3083" width="11.28515625" style="574" customWidth="1"/>
    <col min="3084" max="3084" width="8.85546875" style="574" customWidth="1"/>
    <col min="3085" max="3328" width="9.140625" style="574"/>
    <col min="3329" max="3329" width="2.85546875" style="574" customWidth="1"/>
    <col min="3330" max="3330" width="9.140625" style="574"/>
    <col min="3331" max="3331" width="20.5703125" style="574" customWidth="1"/>
    <col min="3332" max="3332" width="10.7109375" style="574" customWidth="1"/>
    <col min="3333" max="3333" width="11.28515625" style="574" customWidth="1"/>
    <col min="3334" max="3334" width="14.140625" style="574" customWidth="1"/>
    <col min="3335" max="3335" width="12.42578125" style="574" customWidth="1"/>
    <col min="3336" max="3336" width="10.28515625" style="574" customWidth="1"/>
    <col min="3337" max="3337" width="10.42578125" style="574" customWidth="1"/>
    <col min="3338" max="3338" width="10.140625" style="574" customWidth="1"/>
    <col min="3339" max="3339" width="11.28515625" style="574" customWidth="1"/>
    <col min="3340" max="3340" width="8.85546875" style="574" customWidth="1"/>
    <col min="3341" max="3584" width="9.140625" style="574"/>
    <col min="3585" max="3585" width="2.85546875" style="574" customWidth="1"/>
    <col min="3586" max="3586" width="9.140625" style="574"/>
    <col min="3587" max="3587" width="20.5703125" style="574" customWidth="1"/>
    <col min="3588" max="3588" width="10.7109375" style="574" customWidth="1"/>
    <col min="3589" max="3589" width="11.28515625" style="574" customWidth="1"/>
    <col min="3590" max="3590" width="14.140625" style="574" customWidth="1"/>
    <col min="3591" max="3591" width="12.42578125" style="574" customWidth="1"/>
    <col min="3592" max="3592" width="10.28515625" style="574" customWidth="1"/>
    <col min="3593" max="3593" width="10.42578125" style="574" customWidth="1"/>
    <col min="3594" max="3594" width="10.140625" style="574" customWidth="1"/>
    <col min="3595" max="3595" width="11.28515625" style="574" customWidth="1"/>
    <col min="3596" max="3596" width="8.85546875" style="574" customWidth="1"/>
    <col min="3597" max="3840" width="9.140625" style="574"/>
    <col min="3841" max="3841" width="2.85546875" style="574" customWidth="1"/>
    <col min="3842" max="3842" width="9.140625" style="574"/>
    <col min="3843" max="3843" width="20.5703125" style="574" customWidth="1"/>
    <col min="3844" max="3844" width="10.7109375" style="574" customWidth="1"/>
    <col min="3845" max="3845" width="11.28515625" style="574" customWidth="1"/>
    <col min="3846" max="3846" width="14.140625" style="574" customWidth="1"/>
    <col min="3847" max="3847" width="12.42578125" style="574" customWidth="1"/>
    <col min="3848" max="3848" width="10.28515625" style="574" customWidth="1"/>
    <col min="3849" max="3849" width="10.42578125" style="574" customWidth="1"/>
    <col min="3850" max="3850" width="10.140625" style="574" customWidth="1"/>
    <col min="3851" max="3851" width="11.28515625" style="574" customWidth="1"/>
    <col min="3852" max="3852" width="8.85546875" style="574" customWidth="1"/>
    <col min="3853" max="4096" width="9.140625" style="574"/>
    <col min="4097" max="4097" width="2.85546875" style="574" customWidth="1"/>
    <col min="4098" max="4098" width="9.140625" style="574"/>
    <col min="4099" max="4099" width="20.5703125" style="574" customWidth="1"/>
    <col min="4100" max="4100" width="10.7109375" style="574" customWidth="1"/>
    <col min="4101" max="4101" width="11.28515625" style="574" customWidth="1"/>
    <col min="4102" max="4102" width="14.140625" style="574" customWidth="1"/>
    <col min="4103" max="4103" width="12.42578125" style="574" customWidth="1"/>
    <col min="4104" max="4104" width="10.28515625" style="574" customWidth="1"/>
    <col min="4105" max="4105" width="10.42578125" style="574" customWidth="1"/>
    <col min="4106" max="4106" width="10.140625" style="574" customWidth="1"/>
    <col min="4107" max="4107" width="11.28515625" style="574" customWidth="1"/>
    <col min="4108" max="4108" width="8.85546875" style="574" customWidth="1"/>
    <col min="4109" max="4352" width="9.140625" style="574"/>
    <col min="4353" max="4353" width="2.85546875" style="574" customWidth="1"/>
    <col min="4354" max="4354" width="9.140625" style="574"/>
    <col min="4355" max="4355" width="20.5703125" style="574" customWidth="1"/>
    <col min="4356" max="4356" width="10.7109375" style="574" customWidth="1"/>
    <col min="4357" max="4357" width="11.28515625" style="574" customWidth="1"/>
    <col min="4358" max="4358" width="14.140625" style="574" customWidth="1"/>
    <col min="4359" max="4359" width="12.42578125" style="574" customWidth="1"/>
    <col min="4360" max="4360" width="10.28515625" style="574" customWidth="1"/>
    <col min="4361" max="4361" width="10.42578125" style="574" customWidth="1"/>
    <col min="4362" max="4362" width="10.140625" style="574" customWidth="1"/>
    <col min="4363" max="4363" width="11.28515625" style="574" customWidth="1"/>
    <col min="4364" max="4364" width="8.85546875" style="574" customWidth="1"/>
    <col min="4365" max="4608" width="9.140625" style="574"/>
    <col min="4609" max="4609" width="2.85546875" style="574" customWidth="1"/>
    <col min="4610" max="4610" width="9.140625" style="574"/>
    <col min="4611" max="4611" width="20.5703125" style="574" customWidth="1"/>
    <col min="4612" max="4612" width="10.7109375" style="574" customWidth="1"/>
    <col min="4613" max="4613" width="11.28515625" style="574" customWidth="1"/>
    <col min="4614" max="4614" width="14.140625" style="574" customWidth="1"/>
    <col min="4615" max="4615" width="12.42578125" style="574" customWidth="1"/>
    <col min="4616" max="4616" width="10.28515625" style="574" customWidth="1"/>
    <col min="4617" max="4617" width="10.42578125" style="574" customWidth="1"/>
    <col min="4618" max="4618" width="10.140625" style="574" customWidth="1"/>
    <col min="4619" max="4619" width="11.28515625" style="574" customWidth="1"/>
    <col min="4620" max="4620" width="8.85546875" style="574" customWidth="1"/>
    <col min="4621" max="4864" width="9.140625" style="574"/>
    <col min="4865" max="4865" width="2.85546875" style="574" customWidth="1"/>
    <col min="4866" max="4866" width="9.140625" style="574"/>
    <col min="4867" max="4867" width="20.5703125" style="574" customWidth="1"/>
    <col min="4868" max="4868" width="10.7109375" style="574" customWidth="1"/>
    <col min="4869" max="4869" width="11.28515625" style="574" customWidth="1"/>
    <col min="4870" max="4870" width="14.140625" style="574" customWidth="1"/>
    <col min="4871" max="4871" width="12.42578125" style="574" customWidth="1"/>
    <col min="4872" max="4872" width="10.28515625" style="574" customWidth="1"/>
    <col min="4873" max="4873" width="10.42578125" style="574" customWidth="1"/>
    <col min="4874" max="4874" width="10.140625" style="574" customWidth="1"/>
    <col min="4875" max="4875" width="11.28515625" style="574" customWidth="1"/>
    <col min="4876" max="4876" width="8.85546875" style="574" customWidth="1"/>
    <col min="4877" max="5120" width="9.140625" style="574"/>
    <col min="5121" max="5121" width="2.85546875" style="574" customWidth="1"/>
    <col min="5122" max="5122" width="9.140625" style="574"/>
    <col min="5123" max="5123" width="20.5703125" style="574" customWidth="1"/>
    <col min="5124" max="5124" width="10.7109375" style="574" customWidth="1"/>
    <col min="5125" max="5125" width="11.28515625" style="574" customWidth="1"/>
    <col min="5126" max="5126" width="14.140625" style="574" customWidth="1"/>
    <col min="5127" max="5127" width="12.42578125" style="574" customWidth="1"/>
    <col min="5128" max="5128" width="10.28515625" style="574" customWidth="1"/>
    <col min="5129" max="5129" width="10.42578125" style="574" customWidth="1"/>
    <col min="5130" max="5130" width="10.140625" style="574" customWidth="1"/>
    <col min="5131" max="5131" width="11.28515625" style="574" customWidth="1"/>
    <col min="5132" max="5132" width="8.85546875" style="574" customWidth="1"/>
    <col min="5133" max="5376" width="9.140625" style="574"/>
    <col min="5377" max="5377" width="2.85546875" style="574" customWidth="1"/>
    <col min="5378" max="5378" width="9.140625" style="574"/>
    <col min="5379" max="5379" width="20.5703125" style="574" customWidth="1"/>
    <col min="5380" max="5380" width="10.7109375" style="574" customWidth="1"/>
    <col min="5381" max="5381" width="11.28515625" style="574" customWidth="1"/>
    <col min="5382" max="5382" width="14.140625" style="574" customWidth="1"/>
    <col min="5383" max="5383" width="12.42578125" style="574" customWidth="1"/>
    <col min="5384" max="5384" width="10.28515625" style="574" customWidth="1"/>
    <col min="5385" max="5385" width="10.42578125" style="574" customWidth="1"/>
    <col min="5386" max="5386" width="10.140625" style="574" customWidth="1"/>
    <col min="5387" max="5387" width="11.28515625" style="574" customWidth="1"/>
    <col min="5388" max="5388" width="8.85546875" style="574" customWidth="1"/>
    <col min="5389" max="5632" width="9.140625" style="574"/>
    <col min="5633" max="5633" width="2.85546875" style="574" customWidth="1"/>
    <col min="5634" max="5634" width="9.140625" style="574"/>
    <col min="5635" max="5635" width="20.5703125" style="574" customWidth="1"/>
    <col min="5636" max="5636" width="10.7109375" style="574" customWidth="1"/>
    <col min="5637" max="5637" width="11.28515625" style="574" customWidth="1"/>
    <col min="5638" max="5638" width="14.140625" style="574" customWidth="1"/>
    <col min="5639" max="5639" width="12.42578125" style="574" customWidth="1"/>
    <col min="5640" max="5640" width="10.28515625" style="574" customWidth="1"/>
    <col min="5641" max="5641" width="10.42578125" style="574" customWidth="1"/>
    <col min="5642" max="5642" width="10.140625" style="574" customWidth="1"/>
    <col min="5643" max="5643" width="11.28515625" style="574" customWidth="1"/>
    <col min="5644" max="5644" width="8.85546875" style="574" customWidth="1"/>
    <col min="5645" max="5888" width="9.140625" style="574"/>
    <col min="5889" max="5889" width="2.85546875" style="574" customWidth="1"/>
    <col min="5890" max="5890" width="9.140625" style="574"/>
    <col min="5891" max="5891" width="20.5703125" style="574" customWidth="1"/>
    <col min="5892" max="5892" width="10.7109375" style="574" customWidth="1"/>
    <col min="5893" max="5893" width="11.28515625" style="574" customWidth="1"/>
    <col min="5894" max="5894" width="14.140625" style="574" customWidth="1"/>
    <col min="5895" max="5895" width="12.42578125" style="574" customWidth="1"/>
    <col min="5896" max="5896" width="10.28515625" style="574" customWidth="1"/>
    <col min="5897" max="5897" width="10.42578125" style="574" customWidth="1"/>
    <col min="5898" max="5898" width="10.140625" style="574" customWidth="1"/>
    <col min="5899" max="5899" width="11.28515625" style="574" customWidth="1"/>
    <col min="5900" max="5900" width="8.85546875" style="574" customWidth="1"/>
    <col min="5901" max="6144" width="9.140625" style="574"/>
    <col min="6145" max="6145" width="2.85546875" style="574" customWidth="1"/>
    <col min="6146" max="6146" width="9.140625" style="574"/>
    <col min="6147" max="6147" width="20.5703125" style="574" customWidth="1"/>
    <col min="6148" max="6148" width="10.7109375" style="574" customWidth="1"/>
    <col min="6149" max="6149" width="11.28515625" style="574" customWidth="1"/>
    <col min="6150" max="6150" width="14.140625" style="574" customWidth="1"/>
    <col min="6151" max="6151" width="12.42578125" style="574" customWidth="1"/>
    <col min="6152" max="6152" width="10.28515625" style="574" customWidth="1"/>
    <col min="6153" max="6153" width="10.42578125" style="574" customWidth="1"/>
    <col min="6154" max="6154" width="10.140625" style="574" customWidth="1"/>
    <col min="6155" max="6155" width="11.28515625" style="574" customWidth="1"/>
    <col min="6156" max="6156" width="8.85546875" style="574" customWidth="1"/>
    <col min="6157" max="6400" width="9.140625" style="574"/>
    <col min="6401" max="6401" width="2.85546875" style="574" customWidth="1"/>
    <col min="6402" max="6402" width="9.140625" style="574"/>
    <col min="6403" max="6403" width="20.5703125" style="574" customWidth="1"/>
    <col min="6404" max="6404" width="10.7109375" style="574" customWidth="1"/>
    <col min="6405" max="6405" width="11.28515625" style="574" customWidth="1"/>
    <col min="6406" max="6406" width="14.140625" style="574" customWidth="1"/>
    <col min="6407" max="6407" width="12.42578125" style="574" customWidth="1"/>
    <col min="6408" max="6408" width="10.28515625" style="574" customWidth="1"/>
    <col min="6409" max="6409" width="10.42578125" style="574" customWidth="1"/>
    <col min="6410" max="6410" width="10.140625" style="574" customWidth="1"/>
    <col min="6411" max="6411" width="11.28515625" style="574" customWidth="1"/>
    <col min="6412" max="6412" width="8.85546875" style="574" customWidth="1"/>
    <col min="6413" max="6656" width="9.140625" style="574"/>
    <col min="6657" max="6657" width="2.85546875" style="574" customWidth="1"/>
    <col min="6658" max="6658" width="9.140625" style="574"/>
    <col min="6659" max="6659" width="20.5703125" style="574" customWidth="1"/>
    <col min="6660" max="6660" width="10.7109375" style="574" customWidth="1"/>
    <col min="6661" max="6661" width="11.28515625" style="574" customWidth="1"/>
    <col min="6662" max="6662" width="14.140625" style="574" customWidth="1"/>
    <col min="6663" max="6663" width="12.42578125" style="574" customWidth="1"/>
    <col min="6664" max="6664" width="10.28515625" style="574" customWidth="1"/>
    <col min="6665" max="6665" width="10.42578125" style="574" customWidth="1"/>
    <col min="6666" max="6666" width="10.140625" style="574" customWidth="1"/>
    <col min="6667" max="6667" width="11.28515625" style="574" customWidth="1"/>
    <col min="6668" max="6668" width="8.85546875" style="574" customWidth="1"/>
    <col min="6669" max="6912" width="9.140625" style="574"/>
    <col min="6913" max="6913" width="2.85546875" style="574" customWidth="1"/>
    <col min="6914" max="6914" width="9.140625" style="574"/>
    <col min="6915" max="6915" width="20.5703125" style="574" customWidth="1"/>
    <col min="6916" max="6916" width="10.7109375" style="574" customWidth="1"/>
    <col min="6917" max="6917" width="11.28515625" style="574" customWidth="1"/>
    <col min="6918" max="6918" width="14.140625" style="574" customWidth="1"/>
    <col min="6919" max="6919" width="12.42578125" style="574" customWidth="1"/>
    <col min="6920" max="6920" width="10.28515625" style="574" customWidth="1"/>
    <col min="6921" max="6921" width="10.42578125" style="574" customWidth="1"/>
    <col min="6922" max="6922" width="10.140625" style="574" customWidth="1"/>
    <col min="6923" max="6923" width="11.28515625" style="574" customWidth="1"/>
    <col min="6924" max="6924" width="8.85546875" style="574" customWidth="1"/>
    <col min="6925" max="7168" width="9.140625" style="574"/>
    <col min="7169" max="7169" width="2.85546875" style="574" customWidth="1"/>
    <col min="7170" max="7170" width="9.140625" style="574"/>
    <col min="7171" max="7171" width="20.5703125" style="574" customWidth="1"/>
    <col min="7172" max="7172" width="10.7109375" style="574" customWidth="1"/>
    <col min="7173" max="7173" width="11.28515625" style="574" customWidth="1"/>
    <col min="7174" max="7174" width="14.140625" style="574" customWidth="1"/>
    <col min="7175" max="7175" width="12.42578125" style="574" customWidth="1"/>
    <col min="7176" max="7176" width="10.28515625" style="574" customWidth="1"/>
    <col min="7177" max="7177" width="10.42578125" style="574" customWidth="1"/>
    <col min="7178" max="7178" width="10.140625" style="574" customWidth="1"/>
    <col min="7179" max="7179" width="11.28515625" style="574" customWidth="1"/>
    <col min="7180" max="7180" width="8.85546875" style="574" customWidth="1"/>
    <col min="7181" max="7424" width="9.140625" style="574"/>
    <col min="7425" max="7425" width="2.85546875" style="574" customWidth="1"/>
    <col min="7426" max="7426" width="9.140625" style="574"/>
    <col min="7427" max="7427" width="20.5703125" style="574" customWidth="1"/>
    <col min="7428" max="7428" width="10.7109375" style="574" customWidth="1"/>
    <col min="7429" max="7429" width="11.28515625" style="574" customWidth="1"/>
    <col min="7430" max="7430" width="14.140625" style="574" customWidth="1"/>
    <col min="7431" max="7431" width="12.42578125" style="574" customWidth="1"/>
    <col min="7432" max="7432" width="10.28515625" style="574" customWidth="1"/>
    <col min="7433" max="7433" width="10.42578125" style="574" customWidth="1"/>
    <col min="7434" max="7434" width="10.140625" style="574" customWidth="1"/>
    <col min="7435" max="7435" width="11.28515625" style="574" customWidth="1"/>
    <col min="7436" max="7436" width="8.85546875" style="574" customWidth="1"/>
    <col min="7437" max="7680" width="9.140625" style="574"/>
    <col min="7681" max="7681" width="2.85546875" style="574" customWidth="1"/>
    <col min="7682" max="7682" width="9.140625" style="574"/>
    <col min="7683" max="7683" width="20.5703125" style="574" customWidth="1"/>
    <col min="7684" max="7684" width="10.7109375" style="574" customWidth="1"/>
    <col min="7685" max="7685" width="11.28515625" style="574" customWidth="1"/>
    <col min="7686" max="7686" width="14.140625" style="574" customWidth="1"/>
    <col min="7687" max="7687" width="12.42578125" style="574" customWidth="1"/>
    <col min="7688" max="7688" width="10.28515625" style="574" customWidth="1"/>
    <col min="7689" max="7689" width="10.42578125" style="574" customWidth="1"/>
    <col min="7690" max="7690" width="10.140625" style="574" customWidth="1"/>
    <col min="7691" max="7691" width="11.28515625" style="574" customWidth="1"/>
    <col min="7692" max="7692" width="8.85546875" style="574" customWidth="1"/>
    <col min="7693" max="7936" width="9.140625" style="574"/>
    <col min="7937" max="7937" width="2.85546875" style="574" customWidth="1"/>
    <col min="7938" max="7938" width="9.140625" style="574"/>
    <col min="7939" max="7939" width="20.5703125" style="574" customWidth="1"/>
    <col min="7940" max="7940" width="10.7109375" style="574" customWidth="1"/>
    <col min="7941" max="7941" width="11.28515625" style="574" customWidth="1"/>
    <col min="7942" max="7942" width="14.140625" style="574" customWidth="1"/>
    <col min="7943" max="7943" width="12.42578125" style="574" customWidth="1"/>
    <col min="7944" max="7944" width="10.28515625" style="574" customWidth="1"/>
    <col min="7945" max="7945" width="10.42578125" style="574" customWidth="1"/>
    <col min="7946" max="7946" width="10.140625" style="574" customWidth="1"/>
    <col min="7947" max="7947" width="11.28515625" style="574" customWidth="1"/>
    <col min="7948" max="7948" width="8.85546875" style="574" customWidth="1"/>
    <col min="7949" max="8192" width="9.140625" style="574"/>
    <col min="8193" max="8193" width="2.85546875" style="574" customWidth="1"/>
    <col min="8194" max="8194" width="9.140625" style="574"/>
    <col min="8195" max="8195" width="20.5703125" style="574" customWidth="1"/>
    <col min="8196" max="8196" width="10.7109375" style="574" customWidth="1"/>
    <col min="8197" max="8197" width="11.28515625" style="574" customWidth="1"/>
    <col min="8198" max="8198" width="14.140625" style="574" customWidth="1"/>
    <col min="8199" max="8199" width="12.42578125" style="574" customWidth="1"/>
    <col min="8200" max="8200" width="10.28515625" style="574" customWidth="1"/>
    <col min="8201" max="8201" width="10.42578125" style="574" customWidth="1"/>
    <col min="8202" max="8202" width="10.140625" style="574" customWidth="1"/>
    <col min="8203" max="8203" width="11.28515625" style="574" customWidth="1"/>
    <col min="8204" max="8204" width="8.85546875" style="574" customWidth="1"/>
    <col min="8205" max="8448" width="9.140625" style="574"/>
    <col min="8449" max="8449" width="2.85546875" style="574" customWidth="1"/>
    <col min="8450" max="8450" width="9.140625" style="574"/>
    <col min="8451" max="8451" width="20.5703125" style="574" customWidth="1"/>
    <col min="8452" max="8452" width="10.7109375" style="574" customWidth="1"/>
    <col min="8453" max="8453" width="11.28515625" style="574" customWidth="1"/>
    <col min="8454" max="8454" width="14.140625" style="574" customWidth="1"/>
    <col min="8455" max="8455" width="12.42578125" style="574" customWidth="1"/>
    <col min="8456" max="8456" width="10.28515625" style="574" customWidth="1"/>
    <col min="8457" max="8457" width="10.42578125" style="574" customWidth="1"/>
    <col min="8458" max="8458" width="10.140625" style="574" customWidth="1"/>
    <col min="8459" max="8459" width="11.28515625" style="574" customWidth="1"/>
    <col min="8460" max="8460" width="8.85546875" style="574" customWidth="1"/>
    <col min="8461" max="8704" width="9.140625" style="574"/>
    <col min="8705" max="8705" width="2.85546875" style="574" customWidth="1"/>
    <col min="8706" max="8706" width="9.140625" style="574"/>
    <col min="8707" max="8707" width="20.5703125" style="574" customWidth="1"/>
    <col min="8708" max="8708" width="10.7109375" style="574" customWidth="1"/>
    <col min="8709" max="8709" width="11.28515625" style="574" customWidth="1"/>
    <col min="8710" max="8710" width="14.140625" style="574" customWidth="1"/>
    <col min="8711" max="8711" width="12.42578125" style="574" customWidth="1"/>
    <col min="8712" max="8712" width="10.28515625" style="574" customWidth="1"/>
    <col min="8713" max="8713" width="10.42578125" style="574" customWidth="1"/>
    <col min="8714" max="8714" width="10.140625" style="574" customWidth="1"/>
    <col min="8715" max="8715" width="11.28515625" style="574" customWidth="1"/>
    <col min="8716" max="8716" width="8.85546875" style="574" customWidth="1"/>
    <col min="8717" max="8960" width="9.140625" style="574"/>
    <col min="8961" max="8961" width="2.85546875" style="574" customWidth="1"/>
    <col min="8962" max="8962" width="9.140625" style="574"/>
    <col min="8963" max="8963" width="20.5703125" style="574" customWidth="1"/>
    <col min="8964" max="8964" width="10.7109375" style="574" customWidth="1"/>
    <col min="8965" max="8965" width="11.28515625" style="574" customWidth="1"/>
    <col min="8966" max="8966" width="14.140625" style="574" customWidth="1"/>
    <col min="8967" max="8967" width="12.42578125" style="574" customWidth="1"/>
    <col min="8968" max="8968" width="10.28515625" style="574" customWidth="1"/>
    <col min="8969" max="8969" width="10.42578125" style="574" customWidth="1"/>
    <col min="8970" max="8970" width="10.140625" style="574" customWidth="1"/>
    <col min="8971" max="8971" width="11.28515625" style="574" customWidth="1"/>
    <col min="8972" max="8972" width="8.85546875" style="574" customWidth="1"/>
    <col min="8973" max="9216" width="9.140625" style="574"/>
    <col min="9217" max="9217" width="2.85546875" style="574" customWidth="1"/>
    <col min="9218" max="9218" width="9.140625" style="574"/>
    <col min="9219" max="9219" width="20.5703125" style="574" customWidth="1"/>
    <col min="9220" max="9220" width="10.7109375" style="574" customWidth="1"/>
    <col min="9221" max="9221" width="11.28515625" style="574" customWidth="1"/>
    <col min="9222" max="9222" width="14.140625" style="574" customWidth="1"/>
    <col min="9223" max="9223" width="12.42578125" style="574" customWidth="1"/>
    <col min="9224" max="9224" width="10.28515625" style="574" customWidth="1"/>
    <col min="9225" max="9225" width="10.42578125" style="574" customWidth="1"/>
    <col min="9226" max="9226" width="10.140625" style="574" customWidth="1"/>
    <col min="9227" max="9227" width="11.28515625" style="574" customWidth="1"/>
    <col min="9228" max="9228" width="8.85546875" style="574" customWidth="1"/>
    <col min="9229" max="9472" width="9.140625" style="574"/>
    <col min="9473" max="9473" width="2.85546875" style="574" customWidth="1"/>
    <col min="9474" max="9474" width="9.140625" style="574"/>
    <col min="9475" max="9475" width="20.5703125" style="574" customWidth="1"/>
    <col min="9476" max="9476" width="10.7109375" style="574" customWidth="1"/>
    <col min="9477" max="9477" width="11.28515625" style="574" customWidth="1"/>
    <col min="9478" max="9478" width="14.140625" style="574" customWidth="1"/>
    <col min="9479" max="9479" width="12.42578125" style="574" customWidth="1"/>
    <col min="9480" max="9480" width="10.28515625" style="574" customWidth="1"/>
    <col min="9481" max="9481" width="10.42578125" style="574" customWidth="1"/>
    <col min="9482" max="9482" width="10.140625" style="574" customWidth="1"/>
    <col min="9483" max="9483" width="11.28515625" style="574" customWidth="1"/>
    <col min="9484" max="9484" width="8.85546875" style="574" customWidth="1"/>
    <col min="9485" max="9728" width="9.140625" style="574"/>
    <col min="9729" max="9729" width="2.85546875" style="574" customWidth="1"/>
    <col min="9730" max="9730" width="9.140625" style="574"/>
    <col min="9731" max="9731" width="20.5703125" style="574" customWidth="1"/>
    <col min="9732" max="9732" width="10.7109375" style="574" customWidth="1"/>
    <col min="9733" max="9733" width="11.28515625" style="574" customWidth="1"/>
    <col min="9734" max="9734" width="14.140625" style="574" customWidth="1"/>
    <col min="9735" max="9735" width="12.42578125" style="574" customWidth="1"/>
    <col min="9736" max="9736" width="10.28515625" style="574" customWidth="1"/>
    <col min="9737" max="9737" width="10.42578125" style="574" customWidth="1"/>
    <col min="9738" max="9738" width="10.140625" style="574" customWidth="1"/>
    <col min="9739" max="9739" width="11.28515625" style="574" customWidth="1"/>
    <col min="9740" max="9740" width="8.85546875" style="574" customWidth="1"/>
    <col min="9741" max="9984" width="9.140625" style="574"/>
    <col min="9985" max="9985" width="2.85546875" style="574" customWidth="1"/>
    <col min="9986" max="9986" width="9.140625" style="574"/>
    <col min="9987" max="9987" width="20.5703125" style="574" customWidth="1"/>
    <col min="9988" max="9988" width="10.7109375" style="574" customWidth="1"/>
    <col min="9989" max="9989" width="11.28515625" style="574" customWidth="1"/>
    <col min="9990" max="9990" width="14.140625" style="574" customWidth="1"/>
    <col min="9991" max="9991" width="12.42578125" style="574" customWidth="1"/>
    <col min="9992" max="9992" width="10.28515625" style="574" customWidth="1"/>
    <col min="9993" max="9993" width="10.42578125" style="574" customWidth="1"/>
    <col min="9994" max="9994" width="10.140625" style="574" customWidth="1"/>
    <col min="9995" max="9995" width="11.28515625" style="574" customWidth="1"/>
    <col min="9996" max="9996" width="8.85546875" style="574" customWidth="1"/>
    <col min="9997" max="10240" width="9.140625" style="574"/>
    <col min="10241" max="10241" width="2.85546875" style="574" customWidth="1"/>
    <col min="10242" max="10242" width="9.140625" style="574"/>
    <col min="10243" max="10243" width="20.5703125" style="574" customWidth="1"/>
    <col min="10244" max="10244" width="10.7109375" style="574" customWidth="1"/>
    <col min="10245" max="10245" width="11.28515625" style="574" customWidth="1"/>
    <col min="10246" max="10246" width="14.140625" style="574" customWidth="1"/>
    <col min="10247" max="10247" width="12.42578125" style="574" customWidth="1"/>
    <col min="10248" max="10248" width="10.28515625" style="574" customWidth="1"/>
    <col min="10249" max="10249" width="10.42578125" style="574" customWidth="1"/>
    <col min="10250" max="10250" width="10.140625" style="574" customWidth="1"/>
    <col min="10251" max="10251" width="11.28515625" style="574" customWidth="1"/>
    <col min="10252" max="10252" width="8.85546875" style="574" customWidth="1"/>
    <col min="10253" max="10496" width="9.140625" style="574"/>
    <col min="10497" max="10497" width="2.85546875" style="574" customWidth="1"/>
    <col min="10498" max="10498" width="9.140625" style="574"/>
    <col min="10499" max="10499" width="20.5703125" style="574" customWidth="1"/>
    <col min="10500" max="10500" width="10.7109375" style="574" customWidth="1"/>
    <col min="10501" max="10501" width="11.28515625" style="574" customWidth="1"/>
    <col min="10502" max="10502" width="14.140625" style="574" customWidth="1"/>
    <col min="10503" max="10503" width="12.42578125" style="574" customWidth="1"/>
    <col min="10504" max="10504" width="10.28515625" style="574" customWidth="1"/>
    <col min="10505" max="10505" width="10.42578125" style="574" customWidth="1"/>
    <col min="10506" max="10506" width="10.140625" style="574" customWidth="1"/>
    <col min="10507" max="10507" width="11.28515625" style="574" customWidth="1"/>
    <col min="10508" max="10508" width="8.85546875" style="574" customWidth="1"/>
    <col min="10509" max="10752" width="9.140625" style="574"/>
    <col min="10753" max="10753" width="2.85546875" style="574" customWidth="1"/>
    <col min="10754" max="10754" width="9.140625" style="574"/>
    <col min="10755" max="10755" width="20.5703125" style="574" customWidth="1"/>
    <col min="10756" max="10756" width="10.7109375" style="574" customWidth="1"/>
    <col min="10757" max="10757" width="11.28515625" style="574" customWidth="1"/>
    <col min="10758" max="10758" width="14.140625" style="574" customWidth="1"/>
    <col min="10759" max="10759" width="12.42578125" style="574" customWidth="1"/>
    <col min="10760" max="10760" width="10.28515625" style="574" customWidth="1"/>
    <col min="10761" max="10761" width="10.42578125" style="574" customWidth="1"/>
    <col min="10762" max="10762" width="10.140625" style="574" customWidth="1"/>
    <col min="10763" max="10763" width="11.28515625" style="574" customWidth="1"/>
    <col min="10764" max="10764" width="8.85546875" style="574" customWidth="1"/>
    <col min="10765" max="11008" width="9.140625" style="574"/>
    <col min="11009" max="11009" width="2.85546875" style="574" customWidth="1"/>
    <col min="11010" max="11010" width="9.140625" style="574"/>
    <col min="11011" max="11011" width="20.5703125" style="574" customWidth="1"/>
    <col min="11012" max="11012" width="10.7109375" style="574" customWidth="1"/>
    <col min="11013" max="11013" width="11.28515625" style="574" customWidth="1"/>
    <col min="11014" max="11014" width="14.140625" style="574" customWidth="1"/>
    <col min="11015" max="11015" width="12.42578125" style="574" customWidth="1"/>
    <col min="11016" max="11016" width="10.28515625" style="574" customWidth="1"/>
    <col min="11017" max="11017" width="10.42578125" style="574" customWidth="1"/>
    <col min="11018" max="11018" width="10.140625" style="574" customWidth="1"/>
    <col min="11019" max="11019" width="11.28515625" style="574" customWidth="1"/>
    <col min="11020" max="11020" width="8.85546875" style="574" customWidth="1"/>
    <col min="11021" max="11264" width="9.140625" style="574"/>
    <col min="11265" max="11265" width="2.85546875" style="574" customWidth="1"/>
    <col min="11266" max="11266" width="9.140625" style="574"/>
    <col min="11267" max="11267" width="20.5703125" style="574" customWidth="1"/>
    <col min="11268" max="11268" width="10.7109375" style="574" customWidth="1"/>
    <col min="11269" max="11269" width="11.28515625" style="574" customWidth="1"/>
    <col min="11270" max="11270" width="14.140625" style="574" customWidth="1"/>
    <col min="11271" max="11271" width="12.42578125" style="574" customWidth="1"/>
    <col min="11272" max="11272" width="10.28515625" style="574" customWidth="1"/>
    <col min="11273" max="11273" width="10.42578125" style="574" customWidth="1"/>
    <col min="11274" max="11274" width="10.140625" style="574" customWidth="1"/>
    <col min="11275" max="11275" width="11.28515625" style="574" customWidth="1"/>
    <col min="11276" max="11276" width="8.85546875" style="574" customWidth="1"/>
    <col min="11277" max="11520" width="9.140625" style="574"/>
    <col min="11521" max="11521" width="2.85546875" style="574" customWidth="1"/>
    <col min="11522" max="11522" width="9.140625" style="574"/>
    <col min="11523" max="11523" width="20.5703125" style="574" customWidth="1"/>
    <col min="11524" max="11524" width="10.7109375" style="574" customWidth="1"/>
    <col min="11525" max="11525" width="11.28515625" style="574" customWidth="1"/>
    <col min="11526" max="11526" width="14.140625" style="574" customWidth="1"/>
    <col min="11527" max="11527" width="12.42578125" style="574" customWidth="1"/>
    <col min="11528" max="11528" width="10.28515625" style="574" customWidth="1"/>
    <col min="11529" max="11529" width="10.42578125" style="574" customWidth="1"/>
    <col min="11530" max="11530" width="10.140625" style="574" customWidth="1"/>
    <col min="11531" max="11531" width="11.28515625" style="574" customWidth="1"/>
    <col min="11532" max="11532" width="8.85546875" style="574" customWidth="1"/>
    <col min="11533" max="11776" width="9.140625" style="574"/>
    <col min="11777" max="11777" width="2.85546875" style="574" customWidth="1"/>
    <col min="11778" max="11778" width="9.140625" style="574"/>
    <col min="11779" max="11779" width="20.5703125" style="574" customWidth="1"/>
    <col min="11780" max="11780" width="10.7109375" style="574" customWidth="1"/>
    <col min="11781" max="11781" width="11.28515625" style="574" customWidth="1"/>
    <col min="11782" max="11782" width="14.140625" style="574" customWidth="1"/>
    <col min="11783" max="11783" width="12.42578125" style="574" customWidth="1"/>
    <col min="11784" max="11784" width="10.28515625" style="574" customWidth="1"/>
    <col min="11785" max="11785" width="10.42578125" style="574" customWidth="1"/>
    <col min="11786" max="11786" width="10.140625" style="574" customWidth="1"/>
    <col min="11787" max="11787" width="11.28515625" style="574" customWidth="1"/>
    <col min="11788" max="11788" width="8.85546875" style="574" customWidth="1"/>
    <col min="11789" max="12032" width="9.140625" style="574"/>
    <col min="12033" max="12033" width="2.85546875" style="574" customWidth="1"/>
    <col min="12034" max="12034" width="9.140625" style="574"/>
    <col min="12035" max="12035" width="20.5703125" style="574" customWidth="1"/>
    <col min="12036" max="12036" width="10.7109375" style="574" customWidth="1"/>
    <col min="12037" max="12037" width="11.28515625" style="574" customWidth="1"/>
    <col min="12038" max="12038" width="14.140625" style="574" customWidth="1"/>
    <col min="12039" max="12039" width="12.42578125" style="574" customWidth="1"/>
    <col min="12040" max="12040" width="10.28515625" style="574" customWidth="1"/>
    <col min="12041" max="12041" width="10.42578125" style="574" customWidth="1"/>
    <col min="12042" max="12042" width="10.140625" style="574" customWidth="1"/>
    <col min="12043" max="12043" width="11.28515625" style="574" customWidth="1"/>
    <col min="12044" max="12044" width="8.85546875" style="574" customWidth="1"/>
    <col min="12045" max="12288" width="9.140625" style="574"/>
    <col min="12289" max="12289" width="2.85546875" style="574" customWidth="1"/>
    <col min="12290" max="12290" width="9.140625" style="574"/>
    <col min="12291" max="12291" width="20.5703125" style="574" customWidth="1"/>
    <col min="12292" max="12292" width="10.7109375" style="574" customWidth="1"/>
    <col min="12293" max="12293" width="11.28515625" style="574" customWidth="1"/>
    <col min="12294" max="12294" width="14.140625" style="574" customWidth="1"/>
    <col min="12295" max="12295" width="12.42578125" style="574" customWidth="1"/>
    <col min="12296" max="12296" width="10.28515625" style="574" customWidth="1"/>
    <col min="12297" max="12297" width="10.42578125" style="574" customWidth="1"/>
    <col min="12298" max="12298" width="10.140625" style="574" customWidth="1"/>
    <col min="12299" max="12299" width="11.28515625" style="574" customWidth="1"/>
    <col min="12300" max="12300" width="8.85546875" style="574" customWidth="1"/>
    <col min="12301" max="12544" width="9.140625" style="574"/>
    <col min="12545" max="12545" width="2.85546875" style="574" customWidth="1"/>
    <col min="12546" max="12546" width="9.140625" style="574"/>
    <col min="12547" max="12547" width="20.5703125" style="574" customWidth="1"/>
    <col min="12548" max="12548" width="10.7109375" style="574" customWidth="1"/>
    <col min="12549" max="12549" width="11.28515625" style="574" customWidth="1"/>
    <col min="12550" max="12550" width="14.140625" style="574" customWidth="1"/>
    <col min="12551" max="12551" width="12.42578125" style="574" customWidth="1"/>
    <col min="12552" max="12552" width="10.28515625" style="574" customWidth="1"/>
    <col min="12553" max="12553" width="10.42578125" style="574" customWidth="1"/>
    <col min="12554" max="12554" width="10.140625" style="574" customWidth="1"/>
    <col min="12555" max="12555" width="11.28515625" style="574" customWidth="1"/>
    <col min="12556" max="12556" width="8.85546875" style="574" customWidth="1"/>
    <col min="12557" max="12800" width="9.140625" style="574"/>
    <col min="12801" max="12801" width="2.85546875" style="574" customWidth="1"/>
    <col min="12802" max="12802" width="9.140625" style="574"/>
    <col min="12803" max="12803" width="20.5703125" style="574" customWidth="1"/>
    <col min="12804" max="12804" width="10.7109375" style="574" customWidth="1"/>
    <col min="12805" max="12805" width="11.28515625" style="574" customWidth="1"/>
    <col min="12806" max="12806" width="14.140625" style="574" customWidth="1"/>
    <col min="12807" max="12807" width="12.42578125" style="574" customWidth="1"/>
    <col min="12808" max="12808" width="10.28515625" style="574" customWidth="1"/>
    <col min="12809" max="12809" width="10.42578125" style="574" customWidth="1"/>
    <col min="12810" max="12810" width="10.140625" style="574" customWidth="1"/>
    <col min="12811" max="12811" width="11.28515625" style="574" customWidth="1"/>
    <col min="12812" max="12812" width="8.85546875" style="574" customWidth="1"/>
    <col min="12813" max="13056" width="9.140625" style="574"/>
    <col min="13057" max="13057" width="2.85546875" style="574" customWidth="1"/>
    <col min="13058" max="13058" width="9.140625" style="574"/>
    <col min="13059" max="13059" width="20.5703125" style="574" customWidth="1"/>
    <col min="13060" max="13060" width="10.7109375" style="574" customWidth="1"/>
    <col min="13061" max="13061" width="11.28515625" style="574" customWidth="1"/>
    <col min="13062" max="13062" width="14.140625" style="574" customWidth="1"/>
    <col min="13063" max="13063" width="12.42578125" style="574" customWidth="1"/>
    <col min="13064" max="13064" width="10.28515625" style="574" customWidth="1"/>
    <col min="13065" max="13065" width="10.42578125" style="574" customWidth="1"/>
    <col min="13066" max="13066" width="10.140625" style="574" customWidth="1"/>
    <col min="13067" max="13067" width="11.28515625" style="574" customWidth="1"/>
    <col min="13068" max="13068" width="8.85546875" style="574" customWidth="1"/>
    <col min="13069" max="13312" width="9.140625" style="574"/>
    <col min="13313" max="13313" width="2.85546875" style="574" customWidth="1"/>
    <col min="13314" max="13314" width="9.140625" style="574"/>
    <col min="13315" max="13315" width="20.5703125" style="574" customWidth="1"/>
    <col min="13316" max="13316" width="10.7109375" style="574" customWidth="1"/>
    <col min="13317" max="13317" width="11.28515625" style="574" customWidth="1"/>
    <col min="13318" max="13318" width="14.140625" style="574" customWidth="1"/>
    <col min="13319" max="13319" width="12.42578125" style="574" customWidth="1"/>
    <col min="13320" max="13320" width="10.28515625" style="574" customWidth="1"/>
    <col min="13321" max="13321" width="10.42578125" style="574" customWidth="1"/>
    <col min="13322" max="13322" width="10.140625" style="574" customWidth="1"/>
    <col min="13323" max="13323" width="11.28515625" style="574" customWidth="1"/>
    <col min="13324" max="13324" width="8.85546875" style="574" customWidth="1"/>
    <col min="13325" max="13568" width="9.140625" style="574"/>
    <col min="13569" max="13569" width="2.85546875" style="574" customWidth="1"/>
    <col min="13570" max="13570" width="9.140625" style="574"/>
    <col min="13571" max="13571" width="20.5703125" style="574" customWidth="1"/>
    <col min="13572" max="13572" width="10.7109375" style="574" customWidth="1"/>
    <col min="13573" max="13573" width="11.28515625" style="574" customWidth="1"/>
    <col min="13574" max="13574" width="14.140625" style="574" customWidth="1"/>
    <col min="13575" max="13575" width="12.42578125" style="574" customWidth="1"/>
    <col min="13576" max="13576" width="10.28515625" style="574" customWidth="1"/>
    <col min="13577" max="13577" width="10.42578125" style="574" customWidth="1"/>
    <col min="13578" max="13578" width="10.140625" style="574" customWidth="1"/>
    <col min="13579" max="13579" width="11.28515625" style="574" customWidth="1"/>
    <col min="13580" max="13580" width="8.85546875" style="574" customWidth="1"/>
    <col min="13581" max="13824" width="9.140625" style="574"/>
    <col min="13825" max="13825" width="2.85546875" style="574" customWidth="1"/>
    <col min="13826" max="13826" width="9.140625" style="574"/>
    <col min="13827" max="13827" width="20.5703125" style="574" customWidth="1"/>
    <col min="13828" max="13828" width="10.7109375" style="574" customWidth="1"/>
    <col min="13829" max="13829" width="11.28515625" style="574" customWidth="1"/>
    <col min="13830" max="13830" width="14.140625" style="574" customWidth="1"/>
    <col min="13831" max="13831" width="12.42578125" style="574" customWidth="1"/>
    <col min="13832" max="13832" width="10.28515625" style="574" customWidth="1"/>
    <col min="13833" max="13833" width="10.42578125" style="574" customWidth="1"/>
    <col min="13834" max="13834" width="10.140625" style="574" customWidth="1"/>
    <col min="13835" max="13835" width="11.28515625" style="574" customWidth="1"/>
    <col min="13836" max="13836" width="8.85546875" style="574" customWidth="1"/>
    <col min="13837" max="14080" width="9.140625" style="574"/>
    <col min="14081" max="14081" width="2.85546875" style="574" customWidth="1"/>
    <col min="14082" max="14082" width="9.140625" style="574"/>
    <col min="14083" max="14083" width="20.5703125" style="574" customWidth="1"/>
    <col min="14084" max="14084" width="10.7109375" style="574" customWidth="1"/>
    <col min="14085" max="14085" width="11.28515625" style="574" customWidth="1"/>
    <col min="14086" max="14086" width="14.140625" style="574" customWidth="1"/>
    <col min="14087" max="14087" width="12.42578125" style="574" customWidth="1"/>
    <col min="14088" max="14088" width="10.28515625" style="574" customWidth="1"/>
    <col min="14089" max="14089" width="10.42578125" style="574" customWidth="1"/>
    <col min="14090" max="14090" width="10.140625" style="574" customWidth="1"/>
    <col min="14091" max="14091" width="11.28515625" style="574" customWidth="1"/>
    <col min="14092" max="14092" width="8.85546875" style="574" customWidth="1"/>
    <col min="14093" max="14336" width="9.140625" style="574"/>
    <col min="14337" max="14337" width="2.85546875" style="574" customWidth="1"/>
    <col min="14338" max="14338" width="9.140625" style="574"/>
    <col min="14339" max="14339" width="20.5703125" style="574" customWidth="1"/>
    <col min="14340" max="14340" width="10.7109375" style="574" customWidth="1"/>
    <col min="14341" max="14341" width="11.28515625" style="574" customWidth="1"/>
    <col min="14342" max="14342" width="14.140625" style="574" customWidth="1"/>
    <col min="14343" max="14343" width="12.42578125" style="574" customWidth="1"/>
    <col min="14344" max="14344" width="10.28515625" style="574" customWidth="1"/>
    <col min="14345" max="14345" width="10.42578125" style="574" customWidth="1"/>
    <col min="14346" max="14346" width="10.140625" style="574" customWidth="1"/>
    <col min="14347" max="14347" width="11.28515625" style="574" customWidth="1"/>
    <col min="14348" max="14348" width="8.85546875" style="574" customWidth="1"/>
    <col min="14349" max="14592" width="9.140625" style="574"/>
    <col min="14593" max="14593" width="2.85546875" style="574" customWidth="1"/>
    <col min="14594" max="14594" width="9.140625" style="574"/>
    <col min="14595" max="14595" width="20.5703125" style="574" customWidth="1"/>
    <col min="14596" max="14596" width="10.7109375" style="574" customWidth="1"/>
    <col min="14597" max="14597" width="11.28515625" style="574" customWidth="1"/>
    <col min="14598" max="14598" width="14.140625" style="574" customWidth="1"/>
    <col min="14599" max="14599" width="12.42578125" style="574" customWidth="1"/>
    <col min="14600" max="14600" width="10.28515625" style="574" customWidth="1"/>
    <col min="14601" max="14601" width="10.42578125" style="574" customWidth="1"/>
    <col min="14602" max="14602" width="10.140625" style="574" customWidth="1"/>
    <col min="14603" max="14603" width="11.28515625" style="574" customWidth="1"/>
    <col min="14604" max="14604" width="8.85546875" style="574" customWidth="1"/>
    <col min="14605" max="14848" width="9.140625" style="574"/>
    <col min="14849" max="14849" width="2.85546875" style="574" customWidth="1"/>
    <col min="14850" max="14850" width="9.140625" style="574"/>
    <col min="14851" max="14851" width="20.5703125" style="574" customWidth="1"/>
    <col min="14852" max="14852" width="10.7109375" style="574" customWidth="1"/>
    <col min="14853" max="14853" width="11.28515625" style="574" customWidth="1"/>
    <col min="14854" max="14854" width="14.140625" style="574" customWidth="1"/>
    <col min="14855" max="14855" width="12.42578125" style="574" customWidth="1"/>
    <col min="14856" max="14856" width="10.28515625" style="574" customWidth="1"/>
    <col min="14857" max="14857" width="10.42578125" style="574" customWidth="1"/>
    <col min="14858" max="14858" width="10.140625" style="574" customWidth="1"/>
    <col min="14859" max="14859" width="11.28515625" style="574" customWidth="1"/>
    <col min="14860" max="14860" width="8.85546875" style="574" customWidth="1"/>
    <col min="14861" max="15104" width="9.140625" style="574"/>
    <col min="15105" max="15105" width="2.85546875" style="574" customWidth="1"/>
    <col min="15106" max="15106" width="9.140625" style="574"/>
    <col min="15107" max="15107" width="20.5703125" style="574" customWidth="1"/>
    <col min="15108" max="15108" width="10.7109375" style="574" customWidth="1"/>
    <col min="15109" max="15109" width="11.28515625" style="574" customWidth="1"/>
    <col min="15110" max="15110" width="14.140625" style="574" customWidth="1"/>
    <col min="15111" max="15111" width="12.42578125" style="574" customWidth="1"/>
    <col min="15112" max="15112" width="10.28515625" style="574" customWidth="1"/>
    <col min="15113" max="15113" width="10.42578125" style="574" customWidth="1"/>
    <col min="15114" max="15114" width="10.140625" style="574" customWidth="1"/>
    <col min="15115" max="15115" width="11.28515625" style="574" customWidth="1"/>
    <col min="15116" max="15116" width="8.85546875" style="574" customWidth="1"/>
    <col min="15117" max="15360" width="9.140625" style="574"/>
    <col min="15361" max="15361" width="2.85546875" style="574" customWidth="1"/>
    <col min="15362" max="15362" width="9.140625" style="574"/>
    <col min="15363" max="15363" width="20.5703125" style="574" customWidth="1"/>
    <col min="15364" max="15364" width="10.7109375" style="574" customWidth="1"/>
    <col min="15365" max="15365" width="11.28515625" style="574" customWidth="1"/>
    <col min="15366" max="15366" width="14.140625" style="574" customWidth="1"/>
    <col min="15367" max="15367" width="12.42578125" style="574" customWidth="1"/>
    <col min="15368" max="15368" width="10.28515625" style="574" customWidth="1"/>
    <col min="15369" max="15369" width="10.42578125" style="574" customWidth="1"/>
    <col min="15370" max="15370" width="10.140625" style="574" customWidth="1"/>
    <col min="15371" max="15371" width="11.28515625" style="574" customWidth="1"/>
    <col min="15372" max="15372" width="8.85546875" style="574" customWidth="1"/>
    <col min="15373" max="15616" width="9.140625" style="574"/>
    <col min="15617" max="15617" width="2.85546875" style="574" customWidth="1"/>
    <col min="15618" max="15618" width="9.140625" style="574"/>
    <col min="15619" max="15619" width="20.5703125" style="574" customWidth="1"/>
    <col min="15620" max="15620" width="10.7109375" style="574" customWidth="1"/>
    <col min="15621" max="15621" width="11.28515625" style="574" customWidth="1"/>
    <col min="15622" max="15622" width="14.140625" style="574" customWidth="1"/>
    <col min="15623" max="15623" width="12.42578125" style="574" customWidth="1"/>
    <col min="15624" max="15624" width="10.28515625" style="574" customWidth="1"/>
    <col min="15625" max="15625" width="10.42578125" style="574" customWidth="1"/>
    <col min="15626" max="15626" width="10.140625" style="574" customWidth="1"/>
    <col min="15627" max="15627" width="11.28515625" style="574" customWidth="1"/>
    <col min="15628" max="15628" width="8.85546875" style="574" customWidth="1"/>
    <col min="15629" max="15872" width="9.140625" style="574"/>
    <col min="15873" max="15873" width="2.85546875" style="574" customWidth="1"/>
    <col min="15874" max="15874" width="9.140625" style="574"/>
    <col min="15875" max="15875" width="20.5703125" style="574" customWidth="1"/>
    <col min="15876" max="15876" width="10.7109375" style="574" customWidth="1"/>
    <col min="15877" max="15877" width="11.28515625" style="574" customWidth="1"/>
    <col min="15878" max="15878" width="14.140625" style="574" customWidth="1"/>
    <col min="15879" max="15879" width="12.42578125" style="574" customWidth="1"/>
    <col min="15880" max="15880" width="10.28515625" style="574" customWidth="1"/>
    <col min="15881" max="15881" width="10.42578125" style="574" customWidth="1"/>
    <col min="15882" max="15882" width="10.140625" style="574" customWidth="1"/>
    <col min="15883" max="15883" width="11.28515625" style="574" customWidth="1"/>
    <col min="15884" max="15884" width="8.85546875" style="574" customWidth="1"/>
    <col min="15885" max="16128" width="9.140625" style="574"/>
    <col min="16129" max="16129" width="2.85546875" style="574" customWidth="1"/>
    <col min="16130" max="16130" width="9.140625" style="574"/>
    <col min="16131" max="16131" width="20.5703125" style="574" customWidth="1"/>
    <col min="16132" max="16132" width="10.7109375" style="574" customWidth="1"/>
    <col min="16133" max="16133" width="11.28515625" style="574" customWidth="1"/>
    <col min="16134" max="16134" width="14.140625" style="574" customWidth="1"/>
    <col min="16135" max="16135" width="12.42578125" style="574" customWidth="1"/>
    <col min="16136" max="16136" width="10.28515625" style="574" customWidth="1"/>
    <col min="16137" max="16137" width="10.42578125" style="574" customWidth="1"/>
    <col min="16138" max="16138" width="10.140625" style="574" customWidth="1"/>
    <col min="16139" max="16139" width="11.28515625" style="574" customWidth="1"/>
    <col min="16140" max="16140" width="8.85546875" style="574" customWidth="1"/>
    <col min="16141" max="16384" width="9.140625" style="574"/>
  </cols>
  <sheetData>
    <row r="1" spans="1:12" x14ac:dyDescent="0.2">
      <c r="F1" s="574" t="s">
        <v>644</v>
      </c>
    </row>
    <row r="2" spans="1:12" x14ac:dyDescent="0.2">
      <c r="A2" s="964" t="s">
        <v>611</v>
      </c>
      <c r="B2" s="964"/>
      <c r="C2" s="964"/>
      <c r="D2" s="964"/>
      <c r="E2" s="964"/>
      <c r="F2" s="964"/>
      <c r="G2" s="964"/>
      <c r="H2" s="964"/>
      <c r="I2" s="964"/>
      <c r="J2" s="964"/>
      <c r="K2" s="964"/>
    </row>
    <row r="3" spans="1:12" x14ac:dyDescent="0.2">
      <c r="A3" s="693"/>
      <c r="B3" s="694"/>
      <c r="C3" s="694"/>
      <c r="D3" s="694" t="s">
        <v>612</v>
      </c>
      <c r="E3" s="694" t="s">
        <v>613</v>
      </c>
      <c r="F3" s="694"/>
      <c r="G3" s="694"/>
      <c r="H3" s="694"/>
      <c r="I3" s="694"/>
      <c r="J3" s="694"/>
      <c r="K3" s="694"/>
    </row>
    <row r="4" spans="1:12" x14ac:dyDescent="0.2">
      <c r="A4" s="965" t="s">
        <v>614</v>
      </c>
      <c r="B4" s="965"/>
      <c r="C4" s="965"/>
      <c r="D4" s="965"/>
      <c r="E4" s="965"/>
      <c r="F4" s="965"/>
      <c r="G4" s="965"/>
      <c r="H4" s="965"/>
      <c r="I4" s="965"/>
      <c r="J4" s="965"/>
      <c r="K4" s="965"/>
    </row>
    <row r="5" spans="1:12" ht="13.5" thickBot="1" x14ac:dyDescent="0.25">
      <c r="A5" s="695"/>
      <c r="B5" s="694"/>
      <c r="C5" s="694"/>
      <c r="D5" s="694"/>
      <c r="E5" s="694"/>
      <c r="F5" s="694"/>
      <c r="G5" s="694"/>
      <c r="H5" s="694"/>
      <c r="I5" s="694"/>
      <c r="J5" s="694"/>
      <c r="K5" s="694"/>
    </row>
    <row r="6" spans="1:12" ht="26.45" customHeight="1" x14ac:dyDescent="0.2">
      <c r="A6" s="696" t="s">
        <v>615</v>
      </c>
      <c r="B6" s="966"/>
      <c r="C6" s="966"/>
      <c r="D6" s="966" t="s">
        <v>616</v>
      </c>
      <c r="E6" s="966"/>
      <c r="F6" s="966"/>
      <c r="G6" s="697" t="s">
        <v>617</v>
      </c>
      <c r="H6" s="698" t="s">
        <v>618</v>
      </c>
      <c r="I6" s="698" t="s">
        <v>619</v>
      </c>
      <c r="J6" s="698" t="s">
        <v>618</v>
      </c>
      <c r="K6" s="698" t="s">
        <v>620</v>
      </c>
      <c r="L6" s="699" t="s">
        <v>621</v>
      </c>
    </row>
    <row r="7" spans="1:12" ht="36.75" customHeight="1" thickBot="1" x14ac:dyDescent="0.25">
      <c r="A7" s="700" t="s">
        <v>622</v>
      </c>
      <c r="B7" s="967" t="s">
        <v>623</v>
      </c>
      <c r="C7" s="967"/>
      <c r="D7" s="701" t="s">
        <v>624</v>
      </c>
      <c r="E7" s="701" t="s">
        <v>625</v>
      </c>
      <c r="F7" s="701" t="s">
        <v>626</v>
      </c>
      <c r="G7" s="701" t="s">
        <v>627</v>
      </c>
      <c r="H7" s="701" t="s">
        <v>627</v>
      </c>
      <c r="I7" s="701" t="s">
        <v>628</v>
      </c>
      <c r="J7" s="702" t="s">
        <v>628</v>
      </c>
      <c r="K7" s="703" t="s">
        <v>629</v>
      </c>
      <c r="L7" s="704" t="s">
        <v>630</v>
      </c>
    </row>
    <row r="8" spans="1:12" ht="26.25" customHeight="1" x14ac:dyDescent="0.2">
      <c r="A8" s="705" t="s">
        <v>73</v>
      </c>
      <c r="B8" s="952" t="s">
        <v>631</v>
      </c>
      <c r="C8" s="952"/>
      <c r="D8" s="706">
        <v>25000000</v>
      </c>
      <c r="E8" s="707">
        <v>183000000</v>
      </c>
      <c r="F8" s="707">
        <f>D8+E8</f>
        <v>208000000</v>
      </c>
      <c r="G8" s="707">
        <v>78448000</v>
      </c>
      <c r="H8" s="707">
        <v>1060800</v>
      </c>
      <c r="I8" s="707">
        <v>77616000</v>
      </c>
      <c r="J8" s="707"/>
      <c r="K8" s="707">
        <f>F8-G8-H8+I8+J8</f>
        <v>206107200</v>
      </c>
      <c r="L8" s="708">
        <v>48.9</v>
      </c>
    </row>
    <row r="9" spans="1:12" ht="18" customHeight="1" thickBot="1" x14ac:dyDescent="0.25">
      <c r="A9" s="709">
        <v>2</v>
      </c>
      <c r="B9" s="952" t="s">
        <v>632</v>
      </c>
      <c r="C9" s="952"/>
      <c r="D9" s="706">
        <v>31000000</v>
      </c>
      <c r="E9" s="707">
        <v>66760000</v>
      </c>
      <c r="F9" s="707">
        <f>D9+E9</f>
        <v>97760000</v>
      </c>
      <c r="G9" s="707">
        <v>17567592</v>
      </c>
      <c r="H9" s="707">
        <v>576784</v>
      </c>
      <c r="I9" s="707">
        <v>9825000</v>
      </c>
      <c r="J9" s="707"/>
      <c r="K9" s="707">
        <f>F9-G9-H9+I9+J8</f>
        <v>89440624</v>
      </c>
      <c r="L9" s="708">
        <v>10.64</v>
      </c>
    </row>
    <row r="10" spans="1:12" ht="18" customHeight="1" thickBot="1" x14ac:dyDescent="0.25">
      <c r="A10" s="705">
        <v>3</v>
      </c>
      <c r="B10" s="953" t="s">
        <v>633</v>
      </c>
      <c r="C10" s="954"/>
      <c r="D10" s="710">
        <v>1650000</v>
      </c>
      <c r="E10" s="711"/>
      <c r="F10" s="711">
        <v>1650000</v>
      </c>
      <c r="G10" s="711"/>
      <c r="H10" s="711">
        <v>539550</v>
      </c>
      <c r="I10" s="711"/>
      <c r="J10" s="711"/>
      <c r="K10" s="711">
        <f>F10-G10-H10+I10+J10</f>
        <v>1110450</v>
      </c>
      <c r="L10" s="712">
        <v>55</v>
      </c>
    </row>
    <row r="11" spans="1:12" ht="18" customHeight="1" x14ac:dyDescent="0.2">
      <c r="A11" s="705"/>
      <c r="B11" s="955" t="s">
        <v>634</v>
      </c>
      <c r="C11" s="956"/>
      <c r="D11" s="713">
        <f t="shared" ref="D11:J11" si="0">SUM(D8:D10)</f>
        <v>57650000</v>
      </c>
      <c r="E11" s="714">
        <f t="shared" si="0"/>
        <v>249760000</v>
      </c>
      <c r="F11" s="714">
        <f t="shared" si="0"/>
        <v>307410000</v>
      </c>
      <c r="G11" s="714">
        <f t="shared" si="0"/>
        <v>96015592</v>
      </c>
      <c r="H11" s="714">
        <f t="shared" si="0"/>
        <v>2177134</v>
      </c>
      <c r="I11" s="714">
        <f t="shared" si="0"/>
        <v>87441000</v>
      </c>
      <c r="J11" s="714">
        <f t="shared" si="0"/>
        <v>0</v>
      </c>
      <c r="K11" s="714">
        <f>F11-G11-H11+I11+J11</f>
        <v>296658274</v>
      </c>
    </row>
    <row r="12" spans="1:12" ht="18" customHeight="1" thickBot="1" x14ac:dyDescent="0.25">
      <c r="A12" s="705">
        <v>4</v>
      </c>
      <c r="B12" s="957" t="s">
        <v>635</v>
      </c>
      <c r="C12" s="958"/>
      <c r="D12" s="715">
        <v>7841000</v>
      </c>
      <c r="E12" s="716">
        <v>4300000</v>
      </c>
      <c r="F12" s="716">
        <f>D12+E12</f>
        <v>12141000</v>
      </c>
      <c r="G12" s="716">
        <v>5146200</v>
      </c>
      <c r="H12" s="716">
        <v>0</v>
      </c>
      <c r="I12" s="716">
        <v>5146200</v>
      </c>
      <c r="J12" s="716"/>
      <c r="K12" s="716">
        <f>F12-G12-H12+I12+J12</f>
        <v>12141000</v>
      </c>
      <c r="L12" s="717">
        <v>68.2</v>
      </c>
    </row>
    <row r="13" spans="1:12" ht="15.75" customHeight="1" thickBot="1" x14ac:dyDescent="0.25">
      <c r="A13" s="705"/>
      <c r="B13" s="718" t="s">
        <v>636</v>
      </c>
      <c r="C13" s="718"/>
      <c r="D13" s="718">
        <f t="shared" ref="D13:I13" si="1">SUM(D12)</f>
        <v>7841000</v>
      </c>
      <c r="E13" s="714">
        <f t="shared" si="1"/>
        <v>4300000</v>
      </c>
      <c r="F13" s="714">
        <f t="shared" si="1"/>
        <v>12141000</v>
      </c>
      <c r="G13" s="714">
        <f t="shared" si="1"/>
        <v>5146200</v>
      </c>
      <c r="H13" s="718">
        <f t="shared" si="1"/>
        <v>0</v>
      </c>
      <c r="I13" s="714">
        <f t="shared" si="1"/>
        <v>5146200</v>
      </c>
      <c r="J13" s="718"/>
      <c r="K13" s="714">
        <f>F12-G12-H12+I12+J12</f>
        <v>12141000</v>
      </c>
      <c r="L13" s="718"/>
    </row>
    <row r="14" spans="1:12" ht="18.75" customHeight="1" x14ac:dyDescent="0.2">
      <c r="A14" s="709">
        <v>5</v>
      </c>
      <c r="B14" s="959" t="s">
        <v>637</v>
      </c>
      <c r="C14" s="959"/>
      <c r="D14" s="719">
        <v>26300000</v>
      </c>
      <c r="E14" s="720"/>
      <c r="F14" s="720">
        <f>D14+E14</f>
        <v>26300000</v>
      </c>
      <c r="G14" s="720">
        <v>1544000</v>
      </c>
      <c r="H14" s="720"/>
      <c r="I14" s="720">
        <v>1544000</v>
      </c>
      <c r="J14" s="720"/>
      <c r="K14" s="720">
        <f t="shared" ref="K14:K20" si="2">F14-G14-H14+I14+J14</f>
        <v>26300000</v>
      </c>
      <c r="L14" s="721">
        <v>25.5</v>
      </c>
    </row>
    <row r="15" spans="1:12" ht="16.5" customHeight="1" x14ac:dyDescent="0.2">
      <c r="A15" s="705">
        <v>6</v>
      </c>
      <c r="B15" s="952" t="s">
        <v>638</v>
      </c>
      <c r="C15" s="952"/>
      <c r="D15" s="706">
        <v>8245565</v>
      </c>
      <c r="E15" s="707">
        <v>5140000</v>
      </c>
      <c r="F15" s="707">
        <f>D15+E15</f>
        <v>13385565</v>
      </c>
      <c r="G15" s="707"/>
      <c r="H15" s="707"/>
      <c r="I15" s="707"/>
      <c r="J15" s="707"/>
      <c r="K15" s="707">
        <f t="shared" si="2"/>
        <v>13385565</v>
      </c>
      <c r="L15" s="708">
        <v>26.01</v>
      </c>
    </row>
    <row r="16" spans="1:12" ht="15.75" customHeight="1" x14ac:dyDescent="0.2">
      <c r="A16" s="709">
        <v>7</v>
      </c>
      <c r="B16" s="952" t="s">
        <v>639</v>
      </c>
      <c r="C16" s="952"/>
      <c r="D16" s="706">
        <v>400000</v>
      </c>
      <c r="E16" s="707"/>
      <c r="F16" s="707">
        <f>D16+E16</f>
        <v>400000</v>
      </c>
      <c r="G16" s="707">
        <v>4440</v>
      </c>
      <c r="H16" s="707">
        <v>2600</v>
      </c>
      <c r="I16" s="707"/>
      <c r="J16" s="707"/>
      <c r="K16" s="707">
        <f t="shared" si="2"/>
        <v>392960</v>
      </c>
      <c r="L16" s="708">
        <v>10.81</v>
      </c>
    </row>
    <row r="17" spans="1:12" ht="19.5" customHeight="1" x14ac:dyDescent="0.2">
      <c r="A17" s="705">
        <v>8</v>
      </c>
      <c r="B17" s="952" t="s">
        <v>640</v>
      </c>
      <c r="C17" s="952"/>
      <c r="D17" s="706">
        <v>96405396</v>
      </c>
      <c r="E17" s="707"/>
      <c r="F17" s="707">
        <v>96405396</v>
      </c>
      <c r="G17" s="707">
        <v>19529510</v>
      </c>
      <c r="H17" s="707">
        <v>3268143</v>
      </c>
      <c r="I17" s="707">
        <v>7806613</v>
      </c>
      <c r="J17" s="707"/>
      <c r="K17" s="707">
        <f t="shared" si="2"/>
        <v>81414356</v>
      </c>
      <c r="L17" s="722">
        <v>3.4</v>
      </c>
    </row>
    <row r="18" spans="1:12" ht="16.5" customHeight="1" x14ac:dyDescent="0.2">
      <c r="A18" s="723">
        <v>9</v>
      </c>
      <c r="B18" s="952" t="s">
        <v>641</v>
      </c>
      <c r="C18" s="952"/>
      <c r="D18" s="706">
        <v>11690000</v>
      </c>
      <c r="E18" s="707"/>
      <c r="F18" s="707">
        <f>D18+E18</f>
        <v>11690000</v>
      </c>
      <c r="G18" s="707"/>
      <c r="H18" s="707"/>
      <c r="I18" s="707"/>
      <c r="J18" s="707"/>
      <c r="K18" s="707">
        <f t="shared" si="2"/>
        <v>11690000</v>
      </c>
      <c r="L18" s="722">
        <v>0.26</v>
      </c>
    </row>
    <row r="19" spans="1:12" ht="30.75" customHeight="1" thickBot="1" x14ac:dyDescent="0.25">
      <c r="A19" s="724">
        <v>10</v>
      </c>
      <c r="B19" s="960" t="s">
        <v>642</v>
      </c>
      <c r="C19" s="961"/>
      <c r="D19" s="725">
        <v>26000</v>
      </c>
      <c r="E19" s="726"/>
      <c r="F19" s="726">
        <f>D19+E19</f>
        <v>26000</v>
      </c>
      <c r="G19" s="726">
        <v>12126</v>
      </c>
      <c r="H19" s="726"/>
      <c r="I19" s="726"/>
      <c r="J19" s="726"/>
      <c r="K19" s="726">
        <f t="shared" si="2"/>
        <v>13874</v>
      </c>
      <c r="L19" s="727">
        <v>5.0000000000000001E-3</v>
      </c>
    </row>
    <row r="20" spans="1:12" ht="16.5" customHeight="1" thickBot="1" x14ac:dyDescent="0.25">
      <c r="A20" s="728"/>
      <c r="B20" s="962" t="s">
        <v>643</v>
      </c>
      <c r="C20" s="963"/>
      <c r="D20" s="729">
        <f t="shared" ref="D20:I20" si="3">SUM(D14:D19)</f>
        <v>143066961</v>
      </c>
      <c r="E20" s="729">
        <f t="shared" si="3"/>
        <v>5140000</v>
      </c>
      <c r="F20" s="729">
        <f t="shared" si="3"/>
        <v>148206961</v>
      </c>
      <c r="G20" s="729">
        <f t="shared" si="3"/>
        <v>21090076</v>
      </c>
      <c r="H20" s="729">
        <f t="shared" si="3"/>
        <v>3270743</v>
      </c>
      <c r="I20" s="729">
        <f t="shared" si="3"/>
        <v>9350613</v>
      </c>
      <c r="J20" s="729"/>
      <c r="K20" s="729">
        <f t="shared" si="2"/>
        <v>133196755</v>
      </c>
      <c r="L20" s="730"/>
    </row>
    <row r="21" spans="1:12" ht="16.5" customHeight="1" thickBot="1" x14ac:dyDescent="0.25">
      <c r="A21" s="731"/>
      <c r="B21" s="950" t="s">
        <v>145</v>
      </c>
      <c r="C21" s="951"/>
      <c r="D21" s="732">
        <f t="shared" ref="D21:I21" si="4">D20+D11+D13</f>
        <v>208557961</v>
      </c>
      <c r="E21" s="732">
        <f t="shared" si="4"/>
        <v>259200000</v>
      </c>
      <c r="F21" s="732">
        <f t="shared" si="4"/>
        <v>467757961</v>
      </c>
      <c r="G21" s="732">
        <f t="shared" si="4"/>
        <v>122251868</v>
      </c>
      <c r="H21" s="732">
        <f t="shared" si="4"/>
        <v>5447877</v>
      </c>
      <c r="I21" s="732">
        <f t="shared" si="4"/>
        <v>101937813</v>
      </c>
      <c r="J21" s="732">
        <f>J20+J11+J13</f>
        <v>0</v>
      </c>
      <c r="K21" s="732">
        <f>K20+K11+K13</f>
        <v>441996029</v>
      </c>
      <c r="L21" s="733"/>
    </row>
    <row r="24" spans="1:12" x14ac:dyDescent="0.2">
      <c r="F24" s="734"/>
    </row>
    <row r="28" spans="1:12" x14ac:dyDescent="0.2">
      <c r="H28" s="735"/>
    </row>
  </sheetData>
  <mergeCells count="18">
    <mergeCell ref="B8:C8"/>
    <mergeCell ref="A2:K2"/>
    <mergeCell ref="A4:K4"/>
    <mergeCell ref="B6:C6"/>
    <mergeCell ref="D6:F6"/>
    <mergeCell ref="B7:C7"/>
    <mergeCell ref="B21:C21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19:C19"/>
    <mergeCell ref="B20:C20"/>
  </mergeCells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251F-13A4-4302-96B2-676369CF20BD}">
  <dimension ref="A1:J38"/>
  <sheetViews>
    <sheetView view="pageBreakPreview" zoomScale="60" zoomScaleNormal="100" workbookViewId="0">
      <selection activeCell="I30" sqref="I30"/>
    </sheetView>
  </sheetViews>
  <sheetFormatPr defaultRowHeight="12.75" x14ac:dyDescent="0.2"/>
  <cols>
    <col min="1" max="1" width="7.140625" style="574" customWidth="1"/>
    <col min="2" max="2" width="4.7109375" style="574" customWidth="1"/>
    <col min="3" max="3" width="6.5703125" style="574" customWidth="1"/>
    <col min="4" max="4" width="38" style="574" customWidth="1"/>
    <col min="5" max="5" width="40.42578125" style="574" customWidth="1"/>
    <col min="6" max="6" width="9.28515625" style="574" customWidth="1"/>
    <col min="7" max="7" width="9" style="574" customWidth="1"/>
    <col min="8" max="8" width="13.5703125" style="574" customWidth="1"/>
    <col min="9" max="9" width="11.140625" style="574" customWidth="1"/>
    <col min="10" max="10" width="11.42578125" style="574" customWidth="1"/>
    <col min="11" max="11" width="9.140625" style="574"/>
    <col min="12" max="12" width="9" style="574" customWidth="1"/>
    <col min="13" max="256" width="9.140625" style="574"/>
    <col min="257" max="257" width="7.140625" style="574" customWidth="1"/>
    <col min="258" max="258" width="4.7109375" style="574" customWidth="1"/>
    <col min="259" max="259" width="6.5703125" style="574" customWidth="1"/>
    <col min="260" max="260" width="38" style="574" customWidth="1"/>
    <col min="261" max="261" width="40.42578125" style="574" customWidth="1"/>
    <col min="262" max="262" width="9.28515625" style="574" customWidth="1"/>
    <col min="263" max="263" width="9" style="574" customWidth="1"/>
    <col min="264" max="264" width="13.5703125" style="574" customWidth="1"/>
    <col min="265" max="265" width="7.28515625" style="574" customWidth="1"/>
    <col min="266" max="266" width="11.42578125" style="574" customWidth="1"/>
    <col min="267" max="267" width="9.140625" style="574"/>
    <col min="268" max="268" width="9" style="574" customWidth="1"/>
    <col min="269" max="512" width="9.140625" style="574"/>
    <col min="513" max="513" width="7.140625" style="574" customWidth="1"/>
    <col min="514" max="514" width="4.7109375" style="574" customWidth="1"/>
    <col min="515" max="515" width="6.5703125" style="574" customWidth="1"/>
    <col min="516" max="516" width="38" style="574" customWidth="1"/>
    <col min="517" max="517" width="40.42578125" style="574" customWidth="1"/>
    <col min="518" max="518" width="9.28515625" style="574" customWidth="1"/>
    <col min="519" max="519" width="9" style="574" customWidth="1"/>
    <col min="520" max="520" width="13.5703125" style="574" customWidth="1"/>
    <col min="521" max="521" width="7.28515625" style="574" customWidth="1"/>
    <col min="522" max="522" width="11.42578125" style="574" customWidth="1"/>
    <col min="523" max="523" width="9.140625" style="574"/>
    <col min="524" max="524" width="9" style="574" customWidth="1"/>
    <col min="525" max="768" width="9.140625" style="574"/>
    <col min="769" max="769" width="7.140625" style="574" customWidth="1"/>
    <col min="770" max="770" width="4.7109375" style="574" customWidth="1"/>
    <col min="771" max="771" width="6.5703125" style="574" customWidth="1"/>
    <col min="772" max="772" width="38" style="574" customWidth="1"/>
    <col min="773" max="773" width="40.42578125" style="574" customWidth="1"/>
    <col min="774" max="774" width="9.28515625" style="574" customWidth="1"/>
    <col min="775" max="775" width="9" style="574" customWidth="1"/>
    <col min="776" max="776" width="13.5703125" style="574" customWidth="1"/>
    <col min="777" max="777" width="7.28515625" style="574" customWidth="1"/>
    <col min="778" max="778" width="11.42578125" style="574" customWidth="1"/>
    <col min="779" max="779" width="9.140625" style="574"/>
    <col min="780" max="780" width="9" style="574" customWidth="1"/>
    <col min="781" max="1024" width="9.140625" style="574"/>
    <col min="1025" max="1025" width="7.140625" style="574" customWidth="1"/>
    <col min="1026" max="1026" width="4.7109375" style="574" customWidth="1"/>
    <col min="1027" max="1027" width="6.5703125" style="574" customWidth="1"/>
    <col min="1028" max="1028" width="38" style="574" customWidth="1"/>
    <col min="1029" max="1029" width="40.42578125" style="574" customWidth="1"/>
    <col min="1030" max="1030" width="9.28515625" style="574" customWidth="1"/>
    <col min="1031" max="1031" width="9" style="574" customWidth="1"/>
    <col min="1032" max="1032" width="13.5703125" style="574" customWidth="1"/>
    <col min="1033" max="1033" width="7.28515625" style="574" customWidth="1"/>
    <col min="1034" max="1034" width="11.42578125" style="574" customWidth="1"/>
    <col min="1035" max="1035" width="9.140625" style="574"/>
    <col min="1036" max="1036" width="9" style="574" customWidth="1"/>
    <col min="1037" max="1280" width="9.140625" style="574"/>
    <col min="1281" max="1281" width="7.140625" style="574" customWidth="1"/>
    <col min="1282" max="1282" width="4.7109375" style="574" customWidth="1"/>
    <col min="1283" max="1283" width="6.5703125" style="574" customWidth="1"/>
    <col min="1284" max="1284" width="38" style="574" customWidth="1"/>
    <col min="1285" max="1285" width="40.42578125" style="574" customWidth="1"/>
    <col min="1286" max="1286" width="9.28515625" style="574" customWidth="1"/>
    <col min="1287" max="1287" width="9" style="574" customWidth="1"/>
    <col min="1288" max="1288" width="13.5703125" style="574" customWidth="1"/>
    <col min="1289" max="1289" width="7.28515625" style="574" customWidth="1"/>
    <col min="1290" max="1290" width="11.42578125" style="574" customWidth="1"/>
    <col min="1291" max="1291" width="9.140625" style="574"/>
    <col min="1292" max="1292" width="9" style="574" customWidth="1"/>
    <col min="1293" max="1536" width="9.140625" style="574"/>
    <col min="1537" max="1537" width="7.140625" style="574" customWidth="1"/>
    <col min="1538" max="1538" width="4.7109375" style="574" customWidth="1"/>
    <col min="1539" max="1539" width="6.5703125" style="574" customWidth="1"/>
    <col min="1540" max="1540" width="38" style="574" customWidth="1"/>
    <col min="1541" max="1541" width="40.42578125" style="574" customWidth="1"/>
    <col min="1542" max="1542" width="9.28515625" style="574" customWidth="1"/>
    <col min="1543" max="1543" width="9" style="574" customWidth="1"/>
    <col min="1544" max="1544" width="13.5703125" style="574" customWidth="1"/>
    <col min="1545" max="1545" width="7.28515625" style="574" customWidth="1"/>
    <col min="1546" max="1546" width="11.42578125" style="574" customWidth="1"/>
    <col min="1547" max="1547" width="9.140625" style="574"/>
    <col min="1548" max="1548" width="9" style="574" customWidth="1"/>
    <col min="1549" max="1792" width="9.140625" style="574"/>
    <col min="1793" max="1793" width="7.140625" style="574" customWidth="1"/>
    <col min="1794" max="1794" width="4.7109375" style="574" customWidth="1"/>
    <col min="1795" max="1795" width="6.5703125" style="574" customWidth="1"/>
    <col min="1796" max="1796" width="38" style="574" customWidth="1"/>
    <col min="1797" max="1797" width="40.42578125" style="574" customWidth="1"/>
    <col min="1798" max="1798" width="9.28515625" style="574" customWidth="1"/>
    <col min="1799" max="1799" width="9" style="574" customWidth="1"/>
    <col min="1800" max="1800" width="13.5703125" style="574" customWidth="1"/>
    <col min="1801" max="1801" width="7.28515625" style="574" customWidth="1"/>
    <col min="1802" max="1802" width="11.42578125" style="574" customWidth="1"/>
    <col min="1803" max="1803" width="9.140625" style="574"/>
    <col min="1804" max="1804" width="9" style="574" customWidth="1"/>
    <col min="1805" max="2048" width="9.140625" style="574"/>
    <col min="2049" max="2049" width="7.140625" style="574" customWidth="1"/>
    <col min="2050" max="2050" width="4.7109375" style="574" customWidth="1"/>
    <col min="2051" max="2051" width="6.5703125" style="574" customWidth="1"/>
    <col min="2052" max="2052" width="38" style="574" customWidth="1"/>
    <col min="2053" max="2053" width="40.42578125" style="574" customWidth="1"/>
    <col min="2054" max="2054" width="9.28515625" style="574" customWidth="1"/>
    <col min="2055" max="2055" width="9" style="574" customWidth="1"/>
    <col min="2056" max="2056" width="13.5703125" style="574" customWidth="1"/>
    <col min="2057" max="2057" width="7.28515625" style="574" customWidth="1"/>
    <col min="2058" max="2058" width="11.42578125" style="574" customWidth="1"/>
    <col min="2059" max="2059" width="9.140625" style="574"/>
    <col min="2060" max="2060" width="9" style="574" customWidth="1"/>
    <col min="2061" max="2304" width="9.140625" style="574"/>
    <col min="2305" max="2305" width="7.140625" style="574" customWidth="1"/>
    <col min="2306" max="2306" width="4.7109375" style="574" customWidth="1"/>
    <col min="2307" max="2307" width="6.5703125" style="574" customWidth="1"/>
    <col min="2308" max="2308" width="38" style="574" customWidth="1"/>
    <col min="2309" max="2309" width="40.42578125" style="574" customWidth="1"/>
    <col min="2310" max="2310" width="9.28515625" style="574" customWidth="1"/>
    <col min="2311" max="2311" width="9" style="574" customWidth="1"/>
    <col min="2312" max="2312" width="13.5703125" style="574" customWidth="1"/>
    <col min="2313" max="2313" width="7.28515625" style="574" customWidth="1"/>
    <col min="2314" max="2314" width="11.42578125" style="574" customWidth="1"/>
    <col min="2315" max="2315" width="9.140625" style="574"/>
    <col min="2316" max="2316" width="9" style="574" customWidth="1"/>
    <col min="2317" max="2560" width="9.140625" style="574"/>
    <col min="2561" max="2561" width="7.140625" style="574" customWidth="1"/>
    <col min="2562" max="2562" width="4.7109375" style="574" customWidth="1"/>
    <col min="2563" max="2563" width="6.5703125" style="574" customWidth="1"/>
    <col min="2564" max="2564" width="38" style="574" customWidth="1"/>
    <col min="2565" max="2565" width="40.42578125" style="574" customWidth="1"/>
    <col min="2566" max="2566" width="9.28515625" style="574" customWidth="1"/>
    <col min="2567" max="2567" width="9" style="574" customWidth="1"/>
    <col min="2568" max="2568" width="13.5703125" style="574" customWidth="1"/>
    <col min="2569" max="2569" width="7.28515625" style="574" customWidth="1"/>
    <col min="2570" max="2570" width="11.42578125" style="574" customWidth="1"/>
    <col min="2571" max="2571" width="9.140625" style="574"/>
    <col min="2572" max="2572" width="9" style="574" customWidth="1"/>
    <col min="2573" max="2816" width="9.140625" style="574"/>
    <col min="2817" max="2817" width="7.140625" style="574" customWidth="1"/>
    <col min="2818" max="2818" width="4.7109375" style="574" customWidth="1"/>
    <col min="2819" max="2819" width="6.5703125" style="574" customWidth="1"/>
    <col min="2820" max="2820" width="38" style="574" customWidth="1"/>
    <col min="2821" max="2821" width="40.42578125" style="574" customWidth="1"/>
    <col min="2822" max="2822" width="9.28515625" style="574" customWidth="1"/>
    <col min="2823" max="2823" width="9" style="574" customWidth="1"/>
    <col min="2824" max="2824" width="13.5703125" style="574" customWidth="1"/>
    <col min="2825" max="2825" width="7.28515625" style="574" customWidth="1"/>
    <col min="2826" max="2826" width="11.42578125" style="574" customWidth="1"/>
    <col min="2827" max="2827" width="9.140625" style="574"/>
    <col min="2828" max="2828" width="9" style="574" customWidth="1"/>
    <col min="2829" max="3072" width="9.140625" style="574"/>
    <col min="3073" max="3073" width="7.140625" style="574" customWidth="1"/>
    <col min="3074" max="3074" width="4.7109375" style="574" customWidth="1"/>
    <col min="3075" max="3075" width="6.5703125" style="574" customWidth="1"/>
    <col min="3076" max="3076" width="38" style="574" customWidth="1"/>
    <col min="3077" max="3077" width="40.42578125" style="574" customWidth="1"/>
    <col min="3078" max="3078" width="9.28515625" style="574" customWidth="1"/>
    <col min="3079" max="3079" width="9" style="574" customWidth="1"/>
    <col min="3080" max="3080" width="13.5703125" style="574" customWidth="1"/>
    <col min="3081" max="3081" width="7.28515625" style="574" customWidth="1"/>
    <col min="3082" max="3082" width="11.42578125" style="574" customWidth="1"/>
    <col min="3083" max="3083" width="9.140625" style="574"/>
    <col min="3084" max="3084" width="9" style="574" customWidth="1"/>
    <col min="3085" max="3328" width="9.140625" style="574"/>
    <col min="3329" max="3329" width="7.140625" style="574" customWidth="1"/>
    <col min="3330" max="3330" width="4.7109375" style="574" customWidth="1"/>
    <col min="3331" max="3331" width="6.5703125" style="574" customWidth="1"/>
    <col min="3332" max="3332" width="38" style="574" customWidth="1"/>
    <col min="3333" max="3333" width="40.42578125" style="574" customWidth="1"/>
    <col min="3334" max="3334" width="9.28515625" style="574" customWidth="1"/>
    <col min="3335" max="3335" width="9" style="574" customWidth="1"/>
    <col min="3336" max="3336" width="13.5703125" style="574" customWidth="1"/>
    <col min="3337" max="3337" width="7.28515625" style="574" customWidth="1"/>
    <col min="3338" max="3338" width="11.42578125" style="574" customWidth="1"/>
    <col min="3339" max="3339" width="9.140625" style="574"/>
    <col min="3340" max="3340" width="9" style="574" customWidth="1"/>
    <col min="3341" max="3584" width="9.140625" style="574"/>
    <col min="3585" max="3585" width="7.140625" style="574" customWidth="1"/>
    <col min="3586" max="3586" width="4.7109375" style="574" customWidth="1"/>
    <col min="3587" max="3587" width="6.5703125" style="574" customWidth="1"/>
    <col min="3588" max="3588" width="38" style="574" customWidth="1"/>
    <col min="3589" max="3589" width="40.42578125" style="574" customWidth="1"/>
    <col min="3590" max="3590" width="9.28515625" style="574" customWidth="1"/>
    <col min="3591" max="3591" width="9" style="574" customWidth="1"/>
    <col min="3592" max="3592" width="13.5703125" style="574" customWidth="1"/>
    <col min="3593" max="3593" width="7.28515625" style="574" customWidth="1"/>
    <col min="3594" max="3594" width="11.42578125" style="574" customWidth="1"/>
    <col min="3595" max="3595" width="9.140625" style="574"/>
    <col min="3596" max="3596" width="9" style="574" customWidth="1"/>
    <col min="3597" max="3840" width="9.140625" style="574"/>
    <col min="3841" max="3841" width="7.140625" style="574" customWidth="1"/>
    <col min="3842" max="3842" width="4.7109375" style="574" customWidth="1"/>
    <col min="3843" max="3843" width="6.5703125" style="574" customWidth="1"/>
    <col min="3844" max="3844" width="38" style="574" customWidth="1"/>
    <col min="3845" max="3845" width="40.42578125" style="574" customWidth="1"/>
    <col min="3846" max="3846" width="9.28515625" style="574" customWidth="1"/>
    <col min="3847" max="3847" width="9" style="574" customWidth="1"/>
    <col min="3848" max="3848" width="13.5703125" style="574" customWidth="1"/>
    <col min="3849" max="3849" width="7.28515625" style="574" customWidth="1"/>
    <col min="3850" max="3850" width="11.42578125" style="574" customWidth="1"/>
    <col min="3851" max="3851" width="9.140625" style="574"/>
    <col min="3852" max="3852" width="9" style="574" customWidth="1"/>
    <col min="3853" max="4096" width="9.140625" style="574"/>
    <col min="4097" max="4097" width="7.140625" style="574" customWidth="1"/>
    <col min="4098" max="4098" width="4.7109375" style="574" customWidth="1"/>
    <col min="4099" max="4099" width="6.5703125" style="574" customWidth="1"/>
    <col min="4100" max="4100" width="38" style="574" customWidth="1"/>
    <col min="4101" max="4101" width="40.42578125" style="574" customWidth="1"/>
    <col min="4102" max="4102" width="9.28515625" style="574" customWidth="1"/>
    <col min="4103" max="4103" width="9" style="574" customWidth="1"/>
    <col min="4104" max="4104" width="13.5703125" style="574" customWidth="1"/>
    <col min="4105" max="4105" width="7.28515625" style="574" customWidth="1"/>
    <col min="4106" max="4106" width="11.42578125" style="574" customWidth="1"/>
    <col min="4107" max="4107" width="9.140625" style="574"/>
    <col min="4108" max="4108" width="9" style="574" customWidth="1"/>
    <col min="4109" max="4352" width="9.140625" style="574"/>
    <col min="4353" max="4353" width="7.140625" style="574" customWidth="1"/>
    <col min="4354" max="4354" width="4.7109375" style="574" customWidth="1"/>
    <col min="4355" max="4355" width="6.5703125" style="574" customWidth="1"/>
    <col min="4356" max="4356" width="38" style="574" customWidth="1"/>
    <col min="4357" max="4357" width="40.42578125" style="574" customWidth="1"/>
    <col min="4358" max="4358" width="9.28515625" style="574" customWidth="1"/>
    <col min="4359" max="4359" width="9" style="574" customWidth="1"/>
    <col min="4360" max="4360" width="13.5703125" style="574" customWidth="1"/>
    <col min="4361" max="4361" width="7.28515625" style="574" customWidth="1"/>
    <col min="4362" max="4362" width="11.42578125" style="574" customWidth="1"/>
    <col min="4363" max="4363" width="9.140625" style="574"/>
    <col min="4364" max="4364" width="9" style="574" customWidth="1"/>
    <col min="4365" max="4608" width="9.140625" style="574"/>
    <col min="4609" max="4609" width="7.140625" style="574" customWidth="1"/>
    <col min="4610" max="4610" width="4.7109375" style="574" customWidth="1"/>
    <col min="4611" max="4611" width="6.5703125" style="574" customWidth="1"/>
    <col min="4612" max="4612" width="38" style="574" customWidth="1"/>
    <col min="4613" max="4613" width="40.42578125" style="574" customWidth="1"/>
    <col min="4614" max="4614" width="9.28515625" style="574" customWidth="1"/>
    <col min="4615" max="4615" width="9" style="574" customWidth="1"/>
    <col min="4616" max="4616" width="13.5703125" style="574" customWidth="1"/>
    <col min="4617" max="4617" width="7.28515625" style="574" customWidth="1"/>
    <col min="4618" max="4618" width="11.42578125" style="574" customWidth="1"/>
    <col min="4619" max="4619" width="9.140625" style="574"/>
    <col min="4620" max="4620" width="9" style="574" customWidth="1"/>
    <col min="4621" max="4864" width="9.140625" style="574"/>
    <col min="4865" max="4865" width="7.140625" style="574" customWidth="1"/>
    <col min="4866" max="4866" width="4.7109375" style="574" customWidth="1"/>
    <col min="4867" max="4867" width="6.5703125" style="574" customWidth="1"/>
    <col min="4868" max="4868" width="38" style="574" customWidth="1"/>
    <col min="4869" max="4869" width="40.42578125" style="574" customWidth="1"/>
    <col min="4870" max="4870" width="9.28515625" style="574" customWidth="1"/>
    <col min="4871" max="4871" width="9" style="574" customWidth="1"/>
    <col min="4872" max="4872" width="13.5703125" style="574" customWidth="1"/>
    <col min="4873" max="4873" width="7.28515625" style="574" customWidth="1"/>
    <col min="4874" max="4874" width="11.42578125" style="574" customWidth="1"/>
    <col min="4875" max="4875" width="9.140625" style="574"/>
    <col min="4876" max="4876" width="9" style="574" customWidth="1"/>
    <col min="4877" max="5120" width="9.140625" style="574"/>
    <col min="5121" max="5121" width="7.140625" style="574" customWidth="1"/>
    <col min="5122" max="5122" width="4.7109375" style="574" customWidth="1"/>
    <col min="5123" max="5123" width="6.5703125" style="574" customWidth="1"/>
    <col min="5124" max="5124" width="38" style="574" customWidth="1"/>
    <col min="5125" max="5125" width="40.42578125" style="574" customWidth="1"/>
    <col min="5126" max="5126" width="9.28515625" style="574" customWidth="1"/>
    <col min="5127" max="5127" width="9" style="574" customWidth="1"/>
    <col min="5128" max="5128" width="13.5703125" style="574" customWidth="1"/>
    <col min="5129" max="5129" width="7.28515625" style="574" customWidth="1"/>
    <col min="5130" max="5130" width="11.42578125" style="574" customWidth="1"/>
    <col min="5131" max="5131" width="9.140625" style="574"/>
    <col min="5132" max="5132" width="9" style="574" customWidth="1"/>
    <col min="5133" max="5376" width="9.140625" style="574"/>
    <col min="5377" max="5377" width="7.140625" style="574" customWidth="1"/>
    <col min="5378" max="5378" width="4.7109375" style="574" customWidth="1"/>
    <col min="5379" max="5379" width="6.5703125" style="574" customWidth="1"/>
    <col min="5380" max="5380" width="38" style="574" customWidth="1"/>
    <col min="5381" max="5381" width="40.42578125" style="574" customWidth="1"/>
    <col min="5382" max="5382" width="9.28515625" style="574" customWidth="1"/>
    <col min="5383" max="5383" width="9" style="574" customWidth="1"/>
    <col min="5384" max="5384" width="13.5703125" style="574" customWidth="1"/>
    <col min="5385" max="5385" width="7.28515625" style="574" customWidth="1"/>
    <col min="5386" max="5386" width="11.42578125" style="574" customWidth="1"/>
    <col min="5387" max="5387" width="9.140625" style="574"/>
    <col min="5388" max="5388" width="9" style="574" customWidth="1"/>
    <col min="5389" max="5632" width="9.140625" style="574"/>
    <col min="5633" max="5633" width="7.140625" style="574" customWidth="1"/>
    <col min="5634" max="5634" width="4.7109375" style="574" customWidth="1"/>
    <col min="5635" max="5635" width="6.5703125" style="574" customWidth="1"/>
    <col min="5636" max="5636" width="38" style="574" customWidth="1"/>
    <col min="5637" max="5637" width="40.42578125" style="574" customWidth="1"/>
    <col min="5638" max="5638" width="9.28515625" style="574" customWidth="1"/>
    <col min="5639" max="5639" width="9" style="574" customWidth="1"/>
    <col min="5640" max="5640" width="13.5703125" style="574" customWidth="1"/>
    <col min="5641" max="5641" width="7.28515625" style="574" customWidth="1"/>
    <col min="5642" max="5642" width="11.42578125" style="574" customWidth="1"/>
    <col min="5643" max="5643" width="9.140625" style="574"/>
    <col min="5644" max="5644" width="9" style="574" customWidth="1"/>
    <col min="5645" max="5888" width="9.140625" style="574"/>
    <col min="5889" max="5889" width="7.140625" style="574" customWidth="1"/>
    <col min="5890" max="5890" width="4.7109375" style="574" customWidth="1"/>
    <col min="5891" max="5891" width="6.5703125" style="574" customWidth="1"/>
    <col min="5892" max="5892" width="38" style="574" customWidth="1"/>
    <col min="5893" max="5893" width="40.42578125" style="574" customWidth="1"/>
    <col min="5894" max="5894" width="9.28515625" style="574" customWidth="1"/>
    <col min="5895" max="5895" width="9" style="574" customWidth="1"/>
    <col min="5896" max="5896" width="13.5703125" style="574" customWidth="1"/>
    <col min="5897" max="5897" width="7.28515625" style="574" customWidth="1"/>
    <col min="5898" max="5898" width="11.42578125" style="574" customWidth="1"/>
    <col min="5899" max="5899" width="9.140625" style="574"/>
    <col min="5900" max="5900" width="9" style="574" customWidth="1"/>
    <col min="5901" max="6144" width="9.140625" style="574"/>
    <col min="6145" max="6145" width="7.140625" style="574" customWidth="1"/>
    <col min="6146" max="6146" width="4.7109375" style="574" customWidth="1"/>
    <col min="6147" max="6147" width="6.5703125" style="574" customWidth="1"/>
    <col min="6148" max="6148" width="38" style="574" customWidth="1"/>
    <col min="6149" max="6149" width="40.42578125" style="574" customWidth="1"/>
    <col min="6150" max="6150" width="9.28515625" style="574" customWidth="1"/>
    <col min="6151" max="6151" width="9" style="574" customWidth="1"/>
    <col min="6152" max="6152" width="13.5703125" style="574" customWidth="1"/>
    <col min="6153" max="6153" width="7.28515625" style="574" customWidth="1"/>
    <col min="6154" max="6154" width="11.42578125" style="574" customWidth="1"/>
    <col min="6155" max="6155" width="9.140625" style="574"/>
    <col min="6156" max="6156" width="9" style="574" customWidth="1"/>
    <col min="6157" max="6400" width="9.140625" style="574"/>
    <col min="6401" max="6401" width="7.140625" style="574" customWidth="1"/>
    <col min="6402" max="6402" width="4.7109375" style="574" customWidth="1"/>
    <col min="6403" max="6403" width="6.5703125" style="574" customWidth="1"/>
    <col min="6404" max="6404" width="38" style="574" customWidth="1"/>
    <col min="6405" max="6405" width="40.42578125" style="574" customWidth="1"/>
    <col min="6406" max="6406" width="9.28515625" style="574" customWidth="1"/>
    <col min="6407" max="6407" width="9" style="574" customWidth="1"/>
    <col min="6408" max="6408" width="13.5703125" style="574" customWidth="1"/>
    <col min="6409" max="6409" width="7.28515625" style="574" customWidth="1"/>
    <col min="6410" max="6410" width="11.42578125" style="574" customWidth="1"/>
    <col min="6411" max="6411" width="9.140625" style="574"/>
    <col min="6412" max="6412" width="9" style="574" customWidth="1"/>
    <col min="6413" max="6656" width="9.140625" style="574"/>
    <col min="6657" max="6657" width="7.140625" style="574" customWidth="1"/>
    <col min="6658" max="6658" width="4.7109375" style="574" customWidth="1"/>
    <col min="6659" max="6659" width="6.5703125" style="574" customWidth="1"/>
    <col min="6660" max="6660" width="38" style="574" customWidth="1"/>
    <col min="6661" max="6661" width="40.42578125" style="574" customWidth="1"/>
    <col min="6662" max="6662" width="9.28515625" style="574" customWidth="1"/>
    <col min="6663" max="6663" width="9" style="574" customWidth="1"/>
    <col min="6664" max="6664" width="13.5703125" style="574" customWidth="1"/>
    <col min="6665" max="6665" width="7.28515625" style="574" customWidth="1"/>
    <col min="6666" max="6666" width="11.42578125" style="574" customWidth="1"/>
    <col min="6667" max="6667" width="9.140625" style="574"/>
    <col min="6668" max="6668" width="9" style="574" customWidth="1"/>
    <col min="6669" max="6912" width="9.140625" style="574"/>
    <col min="6913" max="6913" width="7.140625" style="574" customWidth="1"/>
    <col min="6914" max="6914" width="4.7109375" style="574" customWidth="1"/>
    <col min="6915" max="6915" width="6.5703125" style="574" customWidth="1"/>
    <col min="6916" max="6916" width="38" style="574" customWidth="1"/>
    <col min="6917" max="6917" width="40.42578125" style="574" customWidth="1"/>
    <col min="6918" max="6918" width="9.28515625" style="574" customWidth="1"/>
    <col min="6919" max="6919" width="9" style="574" customWidth="1"/>
    <col min="6920" max="6920" width="13.5703125" style="574" customWidth="1"/>
    <col min="6921" max="6921" width="7.28515625" style="574" customWidth="1"/>
    <col min="6922" max="6922" width="11.42578125" style="574" customWidth="1"/>
    <col min="6923" max="6923" width="9.140625" style="574"/>
    <col min="6924" max="6924" width="9" style="574" customWidth="1"/>
    <col min="6925" max="7168" width="9.140625" style="574"/>
    <col min="7169" max="7169" width="7.140625" style="574" customWidth="1"/>
    <col min="7170" max="7170" width="4.7109375" style="574" customWidth="1"/>
    <col min="7171" max="7171" width="6.5703125" style="574" customWidth="1"/>
    <col min="7172" max="7172" width="38" style="574" customWidth="1"/>
    <col min="7173" max="7173" width="40.42578125" style="574" customWidth="1"/>
    <col min="7174" max="7174" width="9.28515625" style="574" customWidth="1"/>
    <col min="7175" max="7175" width="9" style="574" customWidth="1"/>
    <col min="7176" max="7176" width="13.5703125" style="574" customWidth="1"/>
    <col min="7177" max="7177" width="7.28515625" style="574" customWidth="1"/>
    <col min="7178" max="7178" width="11.42578125" style="574" customWidth="1"/>
    <col min="7179" max="7179" width="9.140625" style="574"/>
    <col min="7180" max="7180" width="9" style="574" customWidth="1"/>
    <col min="7181" max="7424" width="9.140625" style="574"/>
    <col min="7425" max="7425" width="7.140625" style="574" customWidth="1"/>
    <col min="7426" max="7426" width="4.7109375" style="574" customWidth="1"/>
    <col min="7427" max="7427" width="6.5703125" style="574" customWidth="1"/>
    <col min="7428" max="7428" width="38" style="574" customWidth="1"/>
    <col min="7429" max="7429" width="40.42578125" style="574" customWidth="1"/>
    <col min="7430" max="7430" width="9.28515625" style="574" customWidth="1"/>
    <col min="7431" max="7431" width="9" style="574" customWidth="1"/>
    <col min="7432" max="7432" width="13.5703125" style="574" customWidth="1"/>
    <col min="7433" max="7433" width="7.28515625" style="574" customWidth="1"/>
    <col min="7434" max="7434" width="11.42578125" style="574" customWidth="1"/>
    <col min="7435" max="7435" width="9.140625" style="574"/>
    <col min="7436" max="7436" width="9" style="574" customWidth="1"/>
    <col min="7437" max="7680" width="9.140625" style="574"/>
    <col min="7681" max="7681" width="7.140625" style="574" customWidth="1"/>
    <col min="7682" max="7682" width="4.7109375" style="574" customWidth="1"/>
    <col min="7683" max="7683" width="6.5703125" style="574" customWidth="1"/>
    <col min="7684" max="7684" width="38" style="574" customWidth="1"/>
    <col min="7685" max="7685" width="40.42578125" style="574" customWidth="1"/>
    <col min="7686" max="7686" width="9.28515625" style="574" customWidth="1"/>
    <col min="7687" max="7687" width="9" style="574" customWidth="1"/>
    <col min="7688" max="7688" width="13.5703125" style="574" customWidth="1"/>
    <col min="7689" max="7689" width="7.28515625" style="574" customWidth="1"/>
    <col min="7690" max="7690" width="11.42578125" style="574" customWidth="1"/>
    <col min="7691" max="7691" width="9.140625" style="574"/>
    <col min="7692" max="7692" width="9" style="574" customWidth="1"/>
    <col min="7693" max="7936" width="9.140625" style="574"/>
    <col min="7937" max="7937" width="7.140625" style="574" customWidth="1"/>
    <col min="7938" max="7938" width="4.7109375" style="574" customWidth="1"/>
    <col min="7939" max="7939" width="6.5703125" style="574" customWidth="1"/>
    <col min="7940" max="7940" width="38" style="574" customWidth="1"/>
    <col min="7941" max="7941" width="40.42578125" style="574" customWidth="1"/>
    <col min="7942" max="7942" width="9.28515625" style="574" customWidth="1"/>
    <col min="7943" max="7943" width="9" style="574" customWidth="1"/>
    <col min="7944" max="7944" width="13.5703125" style="574" customWidth="1"/>
    <col min="7945" max="7945" width="7.28515625" style="574" customWidth="1"/>
    <col min="7946" max="7946" width="11.42578125" style="574" customWidth="1"/>
    <col min="7947" max="7947" width="9.140625" style="574"/>
    <col min="7948" max="7948" width="9" style="574" customWidth="1"/>
    <col min="7949" max="8192" width="9.140625" style="574"/>
    <col min="8193" max="8193" width="7.140625" style="574" customWidth="1"/>
    <col min="8194" max="8194" width="4.7109375" style="574" customWidth="1"/>
    <col min="8195" max="8195" width="6.5703125" style="574" customWidth="1"/>
    <col min="8196" max="8196" width="38" style="574" customWidth="1"/>
    <col min="8197" max="8197" width="40.42578125" style="574" customWidth="1"/>
    <col min="8198" max="8198" width="9.28515625" style="574" customWidth="1"/>
    <col min="8199" max="8199" width="9" style="574" customWidth="1"/>
    <col min="8200" max="8200" width="13.5703125" style="574" customWidth="1"/>
    <col min="8201" max="8201" width="7.28515625" style="574" customWidth="1"/>
    <col min="8202" max="8202" width="11.42578125" style="574" customWidth="1"/>
    <col min="8203" max="8203" width="9.140625" style="574"/>
    <col min="8204" max="8204" width="9" style="574" customWidth="1"/>
    <col min="8205" max="8448" width="9.140625" style="574"/>
    <col min="8449" max="8449" width="7.140625" style="574" customWidth="1"/>
    <col min="8450" max="8450" width="4.7109375" style="574" customWidth="1"/>
    <col min="8451" max="8451" width="6.5703125" style="574" customWidth="1"/>
    <col min="8452" max="8452" width="38" style="574" customWidth="1"/>
    <col min="8453" max="8453" width="40.42578125" style="574" customWidth="1"/>
    <col min="8454" max="8454" width="9.28515625" style="574" customWidth="1"/>
    <col min="8455" max="8455" width="9" style="574" customWidth="1"/>
    <col min="8456" max="8456" width="13.5703125" style="574" customWidth="1"/>
    <col min="8457" max="8457" width="7.28515625" style="574" customWidth="1"/>
    <col min="8458" max="8458" width="11.42578125" style="574" customWidth="1"/>
    <col min="8459" max="8459" width="9.140625" style="574"/>
    <col min="8460" max="8460" width="9" style="574" customWidth="1"/>
    <col min="8461" max="8704" width="9.140625" style="574"/>
    <col min="8705" max="8705" width="7.140625" style="574" customWidth="1"/>
    <col min="8706" max="8706" width="4.7109375" style="574" customWidth="1"/>
    <col min="8707" max="8707" width="6.5703125" style="574" customWidth="1"/>
    <col min="8708" max="8708" width="38" style="574" customWidth="1"/>
    <col min="8709" max="8709" width="40.42578125" style="574" customWidth="1"/>
    <col min="8710" max="8710" width="9.28515625" style="574" customWidth="1"/>
    <col min="8711" max="8711" width="9" style="574" customWidth="1"/>
    <col min="8712" max="8712" width="13.5703125" style="574" customWidth="1"/>
    <col min="8713" max="8713" width="7.28515625" style="574" customWidth="1"/>
    <col min="8714" max="8714" width="11.42578125" style="574" customWidth="1"/>
    <col min="8715" max="8715" width="9.140625" style="574"/>
    <col min="8716" max="8716" width="9" style="574" customWidth="1"/>
    <col min="8717" max="8960" width="9.140625" style="574"/>
    <col min="8961" max="8961" width="7.140625" style="574" customWidth="1"/>
    <col min="8962" max="8962" width="4.7109375" style="574" customWidth="1"/>
    <col min="8963" max="8963" width="6.5703125" style="574" customWidth="1"/>
    <col min="8964" max="8964" width="38" style="574" customWidth="1"/>
    <col min="8965" max="8965" width="40.42578125" style="574" customWidth="1"/>
    <col min="8966" max="8966" width="9.28515625" style="574" customWidth="1"/>
    <col min="8967" max="8967" width="9" style="574" customWidth="1"/>
    <col min="8968" max="8968" width="13.5703125" style="574" customWidth="1"/>
    <col min="8969" max="8969" width="7.28515625" style="574" customWidth="1"/>
    <col min="8970" max="8970" width="11.42578125" style="574" customWidth="1"/>
    <col min="8971" max="8971" width="9.140625" style="574"/>
    <col min="8972" max="8972" width="9" style="574" customWidth="1"/>
    <col min="8973" max="9216" width="9.140625" style="574"/>
    <col min="9217" max="9217" width="7.140625" style="574" customWidth="1"/>
    <col min="9218" max="9218" width="4.7109375" style="574" customWidth="1"/>
    <col min="9219" max="9219" width="6.5703125" style="574" customWidth="1"/>
    <col min="9220" max="9220" width="38" style="574" customWidth="1"/>
    <col min="9221" max="9221" width="40.42578125" style="574" customWidth="1"/>
    <col min="9222" max="9222" width="9.28515625" style="574" customWidth="1"/>
    <col min="9223" max="9223" width="9" style="574" customWidth="1"/>
    <col min="9224" max="9224" width="13.5703125" style="574" customWidth="1"/>
    <col min="9225" max="9225" width="7.28515625" style="574" customWidth="1"/>
    <col min="9226" max="9226" width="11.42578125" style="574" customWidth="1"/>
    <col min="9227" max="9227" width="9.140625" style="574"/>
    <col min="9228" max="9228" width="9" style="574" customWidth="1"/>
    <col min="9229" max="9472" width="9.140625" style="574"/>
    <col min="9473" max="9473" width="7.140625" style="574" customWidth="1"/>
    <col min="9474" max="9474" width="4.7109375" style="574" customWidth="1"/>
    <col min="9475" max="9475" width="6.5703125" style="574" customWidth="1"/>
    <col min="9476" max="9476" width="38" style="574" customWidth="1"/>
    <col min="9477" max="9477" width="40.42578125" style="574" customWidth="1"/>
    <col min="9478" max="9478" width="9.28515625" style="574" customWidth="1"/>
    <col min="9479" max="9479" width="9" style="574" customWidth="1"/>
    <col min="9480" max="9480" width="13.5703125" style="574" customWidth="1"/>
    <col min="9481" max="9481" width="7.28515625" style="574" customWidth="1"/>
    <col min="9482" max="9482" width="11.42578125" style="574" customWidth="1"/>
    <col min="9483" max="9483" width="9.140625" style="574"/>
    <col min="9484" max="9484" width="9" style="574" customWidth="1"/>
    <col min="9485" max="9728" width="9.140625" style="574"/>
    <col min="9729" max="9729" width="7.140625" style="574" customWidth="1"/>
    <col min="9730" max="9730" width="4.7109375" style="574" customWidth="1"/>
    <col min="9731" max="9731" width="6.5703125" style="574" customWidth="1"/>
    <col min="9732" max="9732" width="38" style="574" customWidth="1"/>
    <col min="9733" max="9733" width="40.42578125" style="574" customWidth="1"/>
    <col min="9734" max="9734" width="9.28515625" style="574" customWidth="1"/>
    <col min="9735" max="9735" width="9" style="574" customWidth="1"/>
    <col min="9736" max="9736" width="13.5703125" style="574" customWidth="1"/>
    <col min="9737" max="9737" width="7.28515625" style="574" customWidth="1"/>
    <col min="9738" max="9738" width="11.42578125" style="574" customWidth="1"/>
    <col min="9739" max="9739" width="9.140625" style="574"/>
    <col min="9740" max="9740" width="9" style="574" customWidth="1"/>
    <col min="9741" max="9984" width="9.140625" style="574"/>
    <col min="9985" max="9985" width="7.140625" style="574" customWidth="1"/>
    <col min="9986" max="9986" width="4.7109375" style="574" customWidth="1"/>
    <col min="9987" max="9987" width="6.5703125" style="574" customWidth="1"/>
    <col min="9988" max="9988" width="38" style="574" customWidth="1"/>
    <col min="9989" max="9989" width="40.42578125" style="574" customWidth="1"/>
    <col min="9990" max="9990" width="9.28515625" style="574" customWidth="1"/>
    <col min="9991" max="9991" width="9" style="574" customWidth="1"/>
    <col min="9992" max="9992" width="13.5703125" style="574" customWidth="1"/>
    <col min="9993" max="9993" width="7.28515625" style="574" customWidth="1"/>
    <col min="9994" max="9994" width="11.42578125" style="574" customWidth="1"/>
    <col min="9995" max="9995" width="9.140625" style="574"/>
    <col min="9996" max="9996" width="9" style="574" customWidth="1"/>
    <col min="9997" max="10240" width="9.140625" style="574"/>
    <col min="10241" max="10241" width="7.140625" style="574" customWidth="1"/>
    <col min="10242" max="10242" width="4.7109375" style="574" customWidth="1"/>
    <col min="10243" max="10243" width="6.5703125" style="574" customWidth="1"/>
    <col min="10244" max="10244" width="38" style="574" customWidth="1"/>
    <col min="10245" max="10245" width="40.42578125" style="574" customWidth="1"/>
    <col min="10246" max="10246" width="9.28515625" style="574" customWidth="1"/>
    <col min="10247" max="10247" width="9" style="574" customWidth="1"/>
    <col min="10248" max="10248" width="13.5703125" style="574" customWidth="1"/>
    <col min="10249" max="10249" width="7.28515625" style="574" customWidth="1"/>
    <col min="10250" max="10250" width="11.42578125" style="574" customWidth="1"/>
    <col min="10251" max="10251" width="9.140625" style="574"/>
    <col min="10252" max="10252" width="9" style="574" customWidth="1"/>
    <col min="10253" max="10496" width="9.140625" style="574"/>
    <col min="10497" max="10497" width="7.140625" style="574" customWidth="1"/>
    <col min="10498" max="10498" width="4.7109375" style="574" customWidth="1"/>
    <col min="10499" max="10499" width="6.5703125" style="574" customWidth="1"/>
    <col min="10500" max="10500" width="38" style="574" customWidth="1"/>
    <col min="10501" max="10501" width="40.42578125" style="574" customWidth="1"/>
    <col min="10502" max="10502" width="9.28515625" style="574" customWidth="1"/>
    <col min="10503" max="10503" width="9" style="574" customWidth="1"/>
    <col min="10504" max="10504" width="13.5703125" style="574" customWidth="1"/>
    <col min="10505" max="10505" width="7.28515625" style="574" customWidth="1"/>
    <col min="10506" max="10506" width="11.42578125" style="574" customWidth="1"/>
    <col min="10507" max="10507" width="9.140625" style="574"/>
    <col min="10508" max="10508" width="9" style="574" customWidth="1"/>
    <col min="10509" max="10752" width="9.140625" style="574"/>
    <col min="10753" max="10753" width="7.140625" style="574" customWidth="1"/>
    <col min="10754" max="10754" width="4.7109375" style="574" customWidth="1"/>
    <col min="10755" max="10755" width="6.5703125" style="574" customWidth="1"/>
    <col min="10756" max="10756" width="38" style="574" customWidth="1"/>
    <col min="10757" max="10757" width="40.42578125" style="574" customWidth="1"/>
    <col min="10758" max="10758" width="9.28515625" style="574" customWidth="1"/>
    <col min="10759" max="10759" width="9" style="574" customWidth="1"/>
    <col min="10760" max="10760" width="13.5703125" style="574" customWidth="1"/>
    <col min="10761" max="10761" width="7.28515625" style="574" customWidth="1"/>
    <col min="10762" max="10762" width="11.42578125" style="574" customWidth="1"/>
    <col min="10763" max="10763" width="9.140625" style="574"/>
    <col min="10764" max="10764" width="9" style="574" customWidth="1"/>
    <col min="10765" max="11008" width="9.140625" style="574"/>
    <col min="11009" max="11009" width="7.140625" style="574" customWidth="1"/>
    <col min="11010" max="11010" width="4.7109375" style="574" customWidth="1"/>
    <col min="11011" max="11011" width="6.5703125" style="574" customWidth="1"/>
    <col min="11012" max="11012" width="38" style="574" customWidth="1"/>
    <col min="11013" max="11013" width="40.42578125" style="574" customWidth="1"/>
    <col min="11014" max="11014" width="9.28515625" style="574" customWidth="1"/>
    <col min="11015" max="11015" width="9" style="574" customWidth="1"/>
    <col min="11016" max="11016" width="13.5703125" style="574" customWidth="1"/>
    <col min="11017" max="11017" width="7.28515625" style="574" customWidth="1"/>
    <col min="11018" max="11018" width="11.42578125" style="574" customWidth="1"/>
    <col min="11019" max="11019" width="9.140625" style="574"/>
    <col min="11020" max="11020" width="9" style="574" customWidth="1"/>
    <col min="11021" max="11264" width="9.140625" style="574"/>
    <col min="11265" max="11265" width="7.140625" style="574" customWidth="1"/>
    <col min="11266" max="11266" width="4.7109375" style="574" customWidth="1"/>
    <col min="11267" max="11267" width="6.5703125" style="574" customWidth="1"/>
    <col min="11268" max="11268" width="38" style="574" customWidth="1"/>
    <col min="11269" max="11269" width="40.42578125" style="574" customWidth="1"/>
    <col min="11270" max="11270" width="9.28515625" style="574" customWidth="1"/>
    <col min="11271" max="11271" width="9" style="574" customWidth="1"/>
    <col min="11272" max="11272" width="13.5703125" style="574" customWidth="1"/>
    <col min="11273" max="11273" width="7.28515625" style="574" customWidth="1"/>
    <col min="11274" max="11274" width="11.42578125" style="574" customWidth="1"/>
    <col min="11275" max="11275" width="9.140625" style="574"/>
    <col min="11276" max="11276" width="9" style="574" customWidth="1"/>
    <col min="11277" max="11520" width="9.140625" style="574"/>
    <col min="11521" max="11521" width="7.140625" style="574" customWidth="1"/>
    <col min="11522" max="11522" width="4.7109375" style="574" customWidth="1"/>
    <col min="11523" max="11523" width="6.5703125" style="574" customWidth="1"/>
    <col min="11524" max="11524" width="38" style="574" customWidth="1"/>
    <col min="11525" max="11525" width="40.42578125" style="574" customWidth="1"/>
    <col min="11526" max="11526" width="9.28515625" style="574" customWidth="1"/>
    <col min="11527" max="11527" width="9" style="574" customWidth="1"/>
    <col min="11528" max="11528" width="13.5703125" style="574" customWidth="1"/>
    <col min="11529" max="11529" width="7.28515625" style="574" customWidth="1"/>
    <col min="11530" max="11530" width="11.42578125" style="574" customWidth="1"/>
    <col min="11531" max="11531" width="9.140625" style="574"/>
    <col min="11532" max="11532" width="9" style="574" customWidth="1"/>
    <col min="11533" max="11776" width="9.140625" style="574"/>
    <col min="11777" max="11777" width="7.140625" style="574" customWidth="1"/>
    <col min="11778" max="11778" width="4.7109375" style="574" customWidth="1"/>
    <col min="11779" max="11779" width="6.5703125" style="574" customWidth="1"/>
    <col min="11780" max="11780" width="38" style="574" customWidth="1"/>
    <col min="11781" max="11781" width="40.42578125" style="574" customWidth="1"/>
    <col min="11782" max="11782" width="9.28515625" style="574" customWidth="1"/>
    <col min="11783" max="11783" width="9" style="574" customWidth="1"/>
    <col min="11784" max="11784" width="13.5703125" style="574" customWidth="1"/>
    <col min="11785" max="11785" width="7.28515625" style="574" customWidth="1"/>
    <col min="11786" max="11786" width="11.42578125" style="574" customWidth="1"/>
    <col min="11787" max="11787" width="9.140625" style="574"/>
    <col min="11788" max="11788" width="9" style="574" customWidth="1"/>
    <col min="11789" max="12032" width="9.140625" style="574"/>
    <col min="12033" max="12033" width="7.140625" style="574" customWidth="1"/>
    <col min="12034" max="12034" width="4.7109375" style="574" customWidth="1"/>
    <col min="12035" max="12035" width="6.5703125" style="574" customWidth="1"/>
    <col min="12036" max="12036" width="38" style="574" customWidth="1"/>
    <col min="12037" max="12037" width="40.42578125" style="574" customWidth="1"/>
    <col min="12038" max="12038" width="9.28515625" style="574" customWidth="1"/>
    <col min="12039" max="12039" width="9" style="574" customWidth="1"/>
    <col min="12040" max="12040" width="13.5703125" style="574" customWidth="1"/>
    <col min="12041" max="12041" width="7.28515625" style="574" customWidth="1"/>
    <col min="12042" max="12042" width="11.42578125" style="574" customWidth="1"/>
    <col min="12043" max="12043" width="9.140625" style="574"/>
    <col min="12044" max="12044" width="9" style="574" customWidth="1"/>
    <col min="12045" max="12288" width="9.140625" style="574"/>
    <col min="12289" max="12289" width="7.140625" style="574" customWidth="1"/>
    <col min="12290" max="12290" width="4.7109375" style="574" customWidth="1"/>
    <col min="12291" max="12291" width="6.5703125" style="574" customWidth="1"/>
    <col min="12292" max="12292" width="38" style="574" customWidth="1"/>
    <col min="12293" max="12293" width="40.42578125" style="574" customWidth="1"/>
    <col min="12294" max="12294" width="9.28515625" style="574" customWidth="1"/>
    <col min="12295" max="12295" width="9" style="574" customWidth="1"/>
    <col min="12296" max="12296" width="13.5703125" style="574" customWidth="1"/>
    <col min="12297" max="12297" width="7.28515625" style="574" customWidth="1"/>
    <col min="12298" max="12298" width="11.42578125" style="574" customWidth="1"/>
    <col min="12299" max="12299" width="9.140625" style="574"/>
    <col min="12300" max="12300" width="9" style="574" customWidth="1"/>
    <col min="12301" max="12544" width="9.140625" style="574"/>
    <col min="12545" max="12545" width="7.140625" style="574" customWidth="1"/>
    <col min="12546" max="12546" width="4.7109375" style="574" customWidth="1"/>
    <col min="12547" max="12547" width="6.5703125" style="574" customWidth="1"/>
    <col min="12548" max="12548" width="38" style="574" customWidth="1"/>
    <col min="12549" max="12549" width="40.42578125" style="574" customWidth="1"/>
    <col min="12550" max="12550" width="9.28515625" style="574" customWidth="1"/>
    <col min="12551" max="12551" width="9" style="574" customWidth="1"/>
    <col min="12552" max="12552" width="13.5703125" style="574" customWidth="1"/>
    <col min="12553" max="12553" width="7.28515625" style="574" customWidth="1"/>
    <col min="12554" max="12554" width="11.42578125" style="574" customWidth="1"/>
    <col min="12555" max="12555" width="9.140625" style="574"/>
    <col min="12556" max="12556" width="9" style="574" customWidth="1"/>
    <col min="12557" max="12800" width="9.140625" style="574"/>
    <col min="12801" max="12801" width="7.140625" style="574" customWidth="1"/>
    <col min="12802" max="12802" width="4.7109375" style="574" customWidth="1"/>
    <col min="12803" max="12803" width="6.5703125" style="574" customWidth="1"/>
    <col min="12804" max="12804" width="38" style="574" customWidth="1"/>
    <col min="12805" max="12805" width="40.42578125" style="574" customWidth="1"/>
    <col min="12806" max="12806" width="9.28515625" style="574" customWidth="1"/>
    <col min="12807" max="12807" width="9" style="574" customWidth="1"/>
    <col min="12808" max="12808" width="13.5703125" style="574" customWidth="1"/>
    <col min="12809" max="12809" width="7.28515625" style="574" customWidth="1"/>
    <col min="12810" max="12810" width="11.42578125" style="574" customWidth="1"/>
    <col min="12811" max="12811" width="9.140625" style="574"/>
    <col min="12812" max="12812" width="9" style="574" customWidth="1"/>
    <col min="12813" max="13056" width="9.140625" style="574"/>
    <col min="13057" max="13057" width="7.140625" style="574" customWidth="1"/>
    <col min="13058" max="13058" width="4.7109375" style="574" customWidth="1"/>
    <col min="13059" max="13059" width="6.5703125" style="574" customWidth="1"/>
    <col min="13060" max="13060" width="38" style="574" customWidth="1"/>
    <col min="13061" max="13061" width="40.42578125" style="574" customWidth="1"/>
    <col min="13062" max="13062" width="9.28515625" style="574" customWidth="1"/>
    <col min="13063" max="13063" width="9" style="574" customWidth="1"/>
    <col min="13064" max="13064" width="13.5703125" style="574" customWidth="1"/>
    <col min="13065" max="13065" width="7.28515625" style="574" customWidth="1"/>
    <col min="13066" max="13066" width="11.42578125" style="574" customWidth="1"/>
    <col min="13067" max="13067" width="9.140625" style="574"/>
    <col min="13068" max="13068" width="9" style="574" customWidth="1"/>
    <col min="13069" max="13312" width="9.140625" style="574"/>
    <col min="13313" max="13313" width="7.140625" style="574" customWidth="1"/>
    <col min="13314" max="13314" width="4.7109375" style="574" customWidth="1"/>
    <col min="13315" max="13315" width="6.5703125" style="574" customWidth="1"/>
    <col min="13316" max="13316" width="38" style="574" customWidth="1"/>
    <col min="13317" max="13317" width="40.42578125" style="574" customWidth="1"/>
    <col min="13318" max="13318" width="9.28515625" style="574" customWidth="1"/>
    <col min="13319" max="13319" width="9" style="574" customWidth="1"/>
    <col min="13320" max="13320" width="13.5703125" style="574" customWidth="1"/>
    <col min="13321" max="13321" width="7.28515625" style="574" customWidth="1"/>
    <col min="13322" max="13322" width="11.42578125" style="574" customWidth="1"/>
    <col min="13323" max="13323" width="9.140625" style="574"/>
    <col min="13324" max="13324" width="9" style="574" customWidth="1"/>
    <col min="13325" max="13568" width="9.140625" style="574"/>
    <col min="13569" max="13569" width="7.140625" style="574" customWidth="1"/>
    <col min="13570" max="13570" width="4.7109375" style="574" customWidth="1"/>
    <col min="13571" max="13571" width="6.5703125" style="574" customWidth="1"/>
    <col min="13572" max="13572" width="38" style="574" customWidth="1"/>
    <col min="13573" max="13573" width="40.42578125" style="574" customWidth="1"/>
    <col min="13574" max="13574" width="9.28515625" style="574" customWidth="1"/>
    <col min="13575" max="13575" width="9" style="574" customWidth="1"/>
    <col min="13576" max="13576" width="13.5703125" style="574" customWidth="1"/>
    <col min="13577" max="13577" width="7.28515625" style="574" customWidth="1"/>
    <col min="13578" max="13578" width="11.42578125" style="574" customWidth="1"/>
    <col min="13579" max="13579" width="9.140625" style="574"/>
    <col min="13580" max="13580" width="9" style="574" customWidth="1"/>
    <col min="13581" max="13824" width="9.140625" style="574"/>
    <col min="13825" max="13825" width="7.140625" style="574" customWidth="1"/>
    <col min="13826" max="13826" width="4.7109375" style="574" customWidth="1"/>
    <col min="13827" max="13827" width="6.5703125" style="574" customWidth="1"/>
    <col min="13828" max="13828" width="38" style="574" customWidth="1"/>
    <col min="13829" max="13829" width="40.42578125" style="574" customWidth="1"/>
    <col min="13830" max="13830" width="9.28515625" style="574" customWidth="1"/>
    <col min="13831" max="13831" width="9" style="574" customWidth="1"/>
    <col min="13832" max="13832" width="13.5703125" style="574" customWidth="1"/>
    <col min="13833" max="13833" width="7.28515625" style="574" customWidth="1"/>
    <col min="13834" max="13834" width="11.42578125" style="574" customWidth="1"/>
    <col min="13835" max="13835" width="9.140625" style="574"/>
    <col min="13836" max="13836" width="9" style="574" customWidth="1"/>
    <col min="13837" max="14080" width="9.140625" style="574"/>
    <col min="14081" max="14081" width="7.140625" style="574" customWidth="1"/>
    <col min="14082" max="14082" width="4.7109375" style="574" customWidth="1"/>
    <col min="14083" max="14083" width="6.5703125" style="574" customWidth="1"/>
    <col min="14084" max="14084" width="38" style="574" customWidth="1"/>
    <col min="14085" max="14085" width="40.42578125" style="574" customWidth="1"/>
    <col min="14086" max="14086" width="9.28515625" style="574" customWidth="1"/>
    <col min="14087" max="14087" width="9" style="574" customWidth="1"/>
    <col min="14088" max="14088" width="13.5703125" style="574" customWidth="1"/>
    <col min="14089" max="14089" width="7.28515625" style="574" customWidth="1"/>
    <col min="14090" max="14090" width="11.42578125" style="574" customWidth="1"/>
    <col min="14091" max="14091" width="9.140625" style="574"/>
    <col min="14092" max="14092" width="9" style="574" customWidth="1"/>
    <col min="14093" max="14336" width="9.140625" style="574"/>
    <col min="14337" max="14337" width="7.140625" style="574" customWidth="1"/>
    <col min="14338" max="14338" width="4.7109375" style="574" customWidth="1"/>
    <col min="14339" max="14339" width="6.5703125" style="574" customWidth="1"/>
    <col min="14340" max="14340" width="38" style="574" customWidth="1"/>
    <col min="14341" max="14341" width="40.42578125" style="574" customWidth="1"/>
    <col min="14342" max="14342" width="9.28515625" style="574" customWidth="1"/>
    <col min="14343" max="14343" width="9" style="574" customWidth="1"/>
    <col min="14344" max="14344" width="13.5703125" style="574" customWidth="1"/>
    <col min="14345" max="14345" width="7.28515625" style="574" customWidth="1"/>
    <col min="14346" max="14346" width="11.42578125" style="574" customWidth="1"/>
    <col min="14347" max="14347" width="9.140625" style="574"/>
    <col min="14348" max="14348" width="9" style="574" customWidth="1"/>
    <col min="14349" max="14592" width="9.140625" style="574"/>
    <col min="14593" max="14593" width="7.140625" style="574" customWidth="1"/>
    <col min="14594" max="14594" width="4.7109375" style="574" customWidth="1"/>
    <col min="14595" max="14595" width="6.5703125" style="574" customWidth="1"/>
    <col min="14596" max="14596" width="38" style="574" customWidth="1"/>
    <col min="14597" max="14597" width="40.42578125" style="574" customWidth="1"/>
    <col min="14598" max="14598" width="9.28515625" style="574" customWidth="1"/>
    <col min="14599" max="14599" width="9" style="574" customWidth="1"/>
    <col min="14600" max="14600" width="13.5703125" style="574" customWidth="1"/>
    <col min="14601" max="14601" width="7.28515625" style="574" customWidth="1"/>
    <col min="14602" max="14602" width="11.42578125" style="574" customWidth="1"/>
    <col min="14603" max="14603" width="9.140625" style="574"/>
    <col min="14604" max="14604" width="9" style="574" customWidth="1"/>
    <col min="14605" max="14848" width="9.140625" style="574"/>
    <col min="14849" max="14849" width="7.140625" style="574" customWidth="1"/>
    <col min="14850" max="14850" width="4.7109375" style="574" customWidth="1"/>
    <col min="14851" max="14851" width="6.5703125" style="574" customWidth="1"/>
    <col min="14852" max="14852" width="38" style="574" customWidth="1"/>
    <col min="14853" max="14853" width="40.42578125" style="574" customWidth="1"/>
    <col min="14854" max="14854" width="9.28515625" style="574" customWidth="1"/>
    <col min="14855" max="14855" width="9" style="574" customWidth="1"/>
    <col min="14856" max="14856" width="13.5703125" style="574" customWidth="1"/>
    <col min="14857" max="14857" width="7.28515625" style="574" customWidth="1"/>
    <col min="14858" max="14858" width="11.42578125" style="574" customWidth="1"/>
    <col min="14859" max="14859" width="9.140625" style="574"/>
    <col min="14860" max="14860" width="9" style="574" customWidth="1"/>
    <col min="14861" max="15104" width="9.140625" style="574"/>
    <col min="15105" max="15105" width="7.140625" style="574" customWidth="1"/>
    <col min="15106" max="15106" width="4.7109375" style="574" customWidth="1"/>
    <col min="15107" max="15107" width="6.5703125" style="574" customWidth="1"/>
    <col min="15108" max="15108" width="38" style="574" customWidth="1"/>
    <col min="15109" max="15109" width="40.42578125" style="574" customWidth="1"/>
    <col min="15110" max="15110" width="9.28515625" style="574" customWidth="1"/>
    <col min="15111" max="15111" width="9" style="574" customWidth="1"/>
    <col min="15112" max="15112" width="13.5703125" style="574" customWidth="1"/>
    <col min="15113" max="15113" width="7.28515625" style="574" customWidth="1"/>
    <col min="15114" max="15114" width="11.42578125" style="574" customWidth="1"/>
    <col min="15115" max="15115" width="9.140625" style="574"/>
    <col min="15116" max="15116" width="9" style="574" customWidth="1"/>
    <col min="15117" max="15360" width="9.140625" style="574"/>
    <col min="15361" max="15361" width="7.140625" style="574" customWidth="1"/>
    <col min="15362" max="15362" width="4.7109375" style="574" customWidth="1"/>
    <col min="15363" max="15363" width="6.5703125" style="574" customWidth="1"/>
    <col min="15364" max="15364" width="38" style="574" customWidth="1"/>
    <col min="15365" max="15365" width="40.42578125" style="574" customWidth="1"/>
    <col min="15366" max="15366" width="9.28515625" style="574" customWidth="1"/>
    <col min="15367" max="15367" width="9" style="574" customWidth="1"/>
    <col min="15368" max="15368" width="13.5703125" style="574" customWidth="1"/>
    <col min="15369" max="15369" width="7.28515625" style="574" customWidth="1"/>
    <col min="15370" max="15370" width="11.42578125" style="574" customWidth="1"/>
    <col min="15371" max="15371" width="9.140625" style="574"/>
    <col min="15372" max="15372" width="9" style="574" customWidth="1"/>
    <col min="15373" max="15616" width="9.140625" style="574"/>
    <col min="15617" max="15617" width="7.140625" style="574" customWidth="1"/>
    <col min="15618" max="15618" width="4.7109375" style="574" customWidth="1"/>
    <col min="15619" max="15619" width="6.5703125" style="574" customWidth="1"/>
    <col min="15620" max="15620" width="38" style="574" customWidth="1"/>
    <col min="15621" max="15621" width="40.42578125" style="574" customWidth="1"/>
    <col min="15622" max="15622" width="9.28515625" style="574" customWidth="1"/>
    <col min="15623" max="15623" width="9" style="574" customWidth="1"/>
    <col min="15624" max="15624" width="13.5703125" style="574" customWidth="1"/>
    <col min="15625" max="15625" width="7.28515625" style="574" customWidth="1"/>
    <col min="15626" max="15626" width="11.42578125" style="574" customWidth="1"/>
    <col min="15627" max="15627" width="9.140625" style="574"/>
    <col min="15628" max="15628" width="9" style="574" customWidth="1"/>
    <col min="15629" max="15872" width="9.140625" style="574"/>
    <col min="15873" max="15873" width="7.140625" style="574" customWidth="1"/>
    <col min="15874" max="15874" width="4.7109375" style="574" customWidth="1"/>
    <col min="15875" max="15875" width="6.5703125" style="574" customWidth="1"/>
    <col min="15876" max="15876" width="38" style="574" customWidth="1"/>
    <col min="15877" max="15877" width="40.42578125" style="574" customWidth="1"/>
    <col min="15878" max="15878" width="9.28515625" style="574" customWidth="1"/>
    <col min="15879" max="15879" width="9" style="574" customWidth="1"/>
    <col min="15880" max="15880" width="13.5703125" style="574" customWidth="1"/>
    <col min="15881" max="15881" width="7.28515625" style="574" customWidth="1"/>
    <col min="15882" max="15882" width="11.42578125" style="574" customWidth="1"/>
    <col min="15883" max="15883" width="9.140625" style="574"/>
    <col min="15884" max="15884" width="9" style="574" customWidth="1"/>
    <col min="15885" max="16128" width="9.140625" style="574"/>
    <col min="16129" max="16129" width="7.140625" style="574" customWidth="1"/>
    <col min="16130" max="16130" width="4.7109375" style="574" customWidth="1"/>
    <col min="16131" max="16131" width="6.5703125" style="574" customWidth="1"/>
    <col min="16132" max="16132" width="38" style="574" customWidth="1"/>
    <col min="16133" max="16133" width="40.42578125" style="574" customWidth="1"/>
    <col min="16134" max="16134" width="9.28515625" style="574" customWidth="1"/>
    <col min="16135" max="16135" width="9" style="574" customWidth="1"/>
    <col min="16136" max="16136" width="13.5703125" style="574" customWidth="1"/>
    <col min="16137" max="16137" width="7.28515625" style="574" customWidth="1"/>
    <col min="16138" max="16138" width="11.42578125" style="574" customWidth="1"/>
    <col min="16139" max="16139" width="9.140625" style="574"/>
    <col min="16140" max="16140" width="9" style="574" customWidth="1"/>
    <col min="16141" max="16384" width="9.140625" style="574"/>
  </cols>
  <sheetData>
    <row r="1" spans="1:10" x14ac:dyDescent="0.2">
      <c r="E1" s="574" t="s">
        <v>645</v>
      </c>
    </row>
    <row r="2" spans="1:10" ht="18" customHeight="1" x14ac:dyDescent="0.3">
      <c r="A2" s="968" t="s">
        <v>453</v>
      </c>
      <c r="B2" s="969"/>
      <c r="C2" s="969"/>
      <c r="D2" s="969"/>
      <c r="E2" s="969"/>
      <c r="F2" s="969"/>
      <c r="G2" s="969"/>
      <c r="H2" s="970"/>
    </row>
    <row r="3" spans="1:10" ht="15" customHeight="1" x14ac:dyDescent="0.2">
      <c r="A3" s="575" t="s">
        <v>454</v>
      </c>
      <c r="B3" s="576" t="s">
        <v>455</v>
      </c>
      <c r="C3" s="577" t="s">
        <v>456</v>
      </c>
      <c r="D3" s="576" t="s">
        <v>457</v>
      </c>
      <c r="E3" s="576" t="s">
        <v>458</v>
      </c>
      <c r="F3" s="578" t="s">
        <v>459</v>
      </c>
      <c r="G3" s="579" t="s">
        <v>460</v>
      </c>
      <c r="H3" s="579" t="s">
        <v>461</v>
      </c>
      <c r="I3" s="580"/>
      <c r="J3" s="580"/>
    </row>
    <row r="4" spans="1:10" ht="15" customHeight="1" x14ac:dyDescent="0.2">
      <c r="A4" s="581" t="s">
        <v>462</v>
      </c>
      <c r="B4" s="582" t="s">
        <v>73</v>
      </c>
      <c r="C4" s="583">
        <v>43193</v>
      </c>
      <c r="D4" s="584" t="s">
        <v>463</v>
      </c>
      <c r="E4" s="584" t="s">
        <v>464</v>
      </c>
      <c r="F4" s="585" t="s">
        <v>465</v>
      </c>
      <c r="G4" s="586">
        <v>102750</v>
      </c>
      <c r="H4" s="587">
        <v>100000</v>
      </c>
      <c r="I4" s="588">
        <v>87242</v>
      </c>
      <c r="J4" s="589">
        <v>43651</v>
      </c>
    </row>
    <row r="5" spans="1:10" ht="15" customHeight="1" x14ac:dyDescent="0.2">
      <c r="A5" s="581" t="s">
        <v>462</v>
      </c>
      <c r="B5" s="582" t="s">
        <v>74</v>
      </c>
      <c r="C5" s="583">
        <v>43194</v>
      </c>
      <c r="D5" s="588" t="s">
        <v>466</v>
      </c>
      <c r="E5" s="588" t="s">
        <v>467</v>
      </c>
      <c r="F5" s="585" t="s">
        <v>465</v>
      </c>
      <c r="G5" s="586">
        <v>50000</v>
      </c>
      <c r="H5" s="587">
        <v>50000</v>
      </c>
      <c r="I5" s="588">
        <v>50000</v>
      </c>
      <c r="J5" s="589">
        <v>43811</v>
      </c>
    </row>
    <row r="6" spans="1:10" ht="15" customHeight="1" x14ac:dyDescent="0.2">
      <c r="A6" s="581" t="s">
        <v>462</v>
      </c>
      <c r="B6" s="582" t="s">
        <v>75</v>
      </c>
      <c r="C6" s="583">
        <v>43199</v>
      </c>
      <c r="D6" s="584" t="s">
        <v>468</v>
      </c>
      <c r="E6" s="584" t="s">
        <v>469</v>
      </c>
      <c r="F6" s="585" t="s">
        <v>465</v>
      </c>
      <c r="G6" s="586">
        <v>60000</v>
      </c>
      <c r="H6" s="587">
        <v>40000</v>
      </c>
      <c r="I6" s="588">
        <v>40000</v>
      </c>
      <c r="J6" s="589">
        <v>43230</v>
      </c>
    </row>
    <row r="7" spans="1:10" ht="15" customHeight="1" x14ac:dyDescent="0.2">
      <c r="A7" s="581" t="s">
        <v>462</v>
      </c>
      <c r="B7" s="582" t="s">
        <v>445</v>
      </c>
      <c r="C7" s="583">
        <v>43201</v>
      </c>
      <c r="D7" s="588" t="s">
        <v>470</v>
      </c>
      <c r="E7" s="588" t="s">
        <v>471</v>
      </c>
      <c r="F7" s="585" t="s">
        <v>465</v>
      </c>
      <c r="G7" s="586">
        <v>196000</v>
      </c>
      <c r="H7" s="587">
        <v>0</v>
      </c>
      <c r="I7" s="590">
        <v>0</v>
      </c>
      <c r="J7" s="591" t="s">
        <v>472</v>
      </c>
    </row>
    <row r="8" spans="1:10" ht="15" customHeight="1" x14ac:dyDescent="0.2">
      <c r="A8" s="581" t="s">
        <v>462</v>
      </c>
      <c r="B8" s="582" t="s">
        <v>447</v>
      </c>
      <c r="C8" s="583">
        <v>43201</v>
      </c>
      <c r="D8" s="584" t="s">
        <v>473</v>
      </c>
      <c r="E8" s="584" t="s">
        <v>474</v>
      </c>
      <c r="F8" s="585" t="s">
        <v>465</v>
      </c>
      <c r="G8" s="586">
        <v>50000</v>
      </c>
      <c r="H8" s="587">
        <v>50000</v>
      </c>
      <c r="I8" s="588">
        <v>50000</v>
      </c>
      <c r="J8" s="589">
        <v>43298</v>
      </c>
    </row>
    <row r="9" spans="1:10" ht="15" customHeight="1" x14ac:dyDescent="0.2">
      <c r="A9" s="581" t="s">
        <v>462</v>
      </c>
      <c r="B9" s="582" t="s">
        <v>475</v>
      </c>
      <c r="C9" s="583">
        <v>43201</v>
      </c>
      <c r="D9" s="584" t="s">
        <v>473</v>
      </c>
      <c r="E9" s="592" t="s">
        <v>476</v>
      </c>
      <c r="F9" s="585" t="s">
        <v>465</v>
      </c>
      <c r="G9" s="586">
        <v>50000</v>
      </c>
      <c r="H9" s="587">
        <v>50000</v>
      </c>
      <c r="I9" s="588">
        <v>50000</v>
      </c>
      <c r="J9" s="589">
        <v>43277</v>
      </c>
    </row>
    <row r="10" spans="1:10" ht="15" customHeight="1" x14ac:dyDescent="0.2">
      <c r="A10" s="581" t="s">
        <v>462</v>
      </c>
      <c r="B10" s="582" t="s">
        <v>477</v>
      </c>
      <c r="C10" s="583">
        <v>43201</v>
      </c>
      <c r="D10" s="584" t="s">
        <v>478</v>
      </c>
      <c r="E10" s="584" t="s">
        <v>479</v>
      </c>
      <c r="F10" s="585" t="s">
        <v>465</v>
      </c>
      <c r="G10" s="586">
        <v>70000</v>
      </c>
      <c r="H10" s="587">
        <v>30000</v>
      </c>
      <c r="I10" s="588">
        <v>30000</v>
      </c>
      <c r="J10" s="589">
        <v>43320</v>
      </c>
    </row>
    <row r="11" spans="1:10" ht="15" customHeight="1" x14ac:dyDescent="0.2">
      <c r="A11" s="581" t="s">
        <v>462</v>
      </c>
      <c r="B11" s="582" t="s">
        <v>480</v>
      </c>
      <c r="C11" s="583">
        <v>43202</v>
      </c>
      <c r="D11" s="584" t="s">
        <v>481</v>
      </c>
      <c r="E11" s="584" t="s">
        <v>482</v>
      </c>
      <c r="F11" s="585" t="s">
        <v>465</v>
      </c>
      <c r="G11" s="586">
        <v>50000</v>
      </c>
      <c r="H11" s="587">
        <v>50000</v>
      </c>
      <c r="I11" s="588">
        <v>50000</v>
      </c>
      <c r="J11" s="589">
        <v>43266</v>
      </c>
    </row>
    <row r="12" spans="1:10" ht="15" customHeight="1" x14ac:dyDescent="0.2">
      <c r="A12" s="581" t="s">
        <v>462</v>
      </c>
      <c r="B12" s="582" t="s">
        <v>483</v>
      </c>
      <c r="C12" s="583">
        <v>43202</v>
      </c>
      <c r="D12" s="584" t="s">
        <v>484</v>
      </c>
      <c r="E12" s="584" t="s">
        <v>485</v>
      </c>
      <c r="F12" s="585" t="s">
        <v>465</v>
      </c>
      <c r="G12" s="586">
        <v>40000</v>
      </c>
      <c r="H12" s="587">
        <v>40000</v>
      </c>
      <c r="I12" s="588">
        <v>39767</v>
      </c>
      <c r="J12" s="589">
        <v>43230</v>
      </c>
    </row>
    <row r="13" spans="1:10" ht="15" customHeight="1" x14ac:dyDescent="0.2">
      <c r="A13" s="581" t="s">
        <v>462</v>
      </c>
      <c r="B13" s="582" t="s">
        <v>486</v>
      </c>
      <c r="C13" s="583">
        <v>43202</v>
      </c>
      <c r="D13" s="584" t="s">
        <v>487</v>
      </c>
      <c r="E13" s="584" t="s">
        <v>488</v>
      </c>
      <c r="F13" s="585" t="s">
        <v>465</v>
      </c>
      <c r="G13" s="586">
        <v>250000</v>
      </c>
      <c r="H13" s="587">
        <v>250000</v>
      </c>
      <c r="I13" s="588">
        <v>250000</v>
      </c>
      <c r="J13" s="589">
        <v>43410</v>
      </c>
    </row>
    <row r="14" spans="1:10" ht="15" customHeight="1" x14ac:dyDescent="0.2">
      <c r="A14" s="581" t="s">
        <v>462</v>
      </c>
      <c r="B14" s="582" t="s">
        <v>489</v>
      </c>
      <c r="C14" s="583">
        <v>43203</v>
      </c>
      <c r="D14" s="584" t="s">
        <v>490</v>
      </c>
      <c r="E14" s="584" t="s">
        <v>491</v>
      </c>
      <c r="F14" s="585" t="s">
        <v>465</v>
      </c>
      <c r="G14" s="586">
        <v>55000</v>
      </c>
      <c r="H14" s="587">
        <v>40000</v>
      </c>
      <c r="I14" s="588">
        <v>40000</v>
      </c>
      <c r="J14" s="589">
        <v>43381</v>
      </c>
    </row>
    <row r="15" spans="1:10" ht="15" customHeight="1" x14ac:dyDescent="0.2">
      <c r="A15" s="581" t="s">
        <v>462</v>
      </c>
      <c r="B15" s="582" t="s">
        <v>492</v>
      </c>
      <c r="C15" s="583">
        <v>43203</v>
      </c>
      <c r="D15" s="584" t="s">
        <v>493</v>
      </c>
      <c r="E15" s="584" t="s">
        <v>494</v>
      </c>
      <c r="F15" s="585" t="s">
        <v>465</v>
      </c>
      <c r="G15" s="586">
        <v>80000</v>
      </c>
      <c r="H15" s="587">
        <v>40000</v>
      </c>
      <c r="I15" s="588">
        <v>40000</v>
      </c>
      <c r="J15" s="589">
        <v>43266</v>
      </c>
    </row>
    <row r="16" spans="1:10" ht="15" customHeight="1" x14ac:dyDescent="0.2">
      <c r="A16" s="581" t="s">
        <v>462</v>
      </c>
      <c r="B16" s="582" t="s">
        <v>495</v>
      </c>
      <c r="C16" s="583">
        <v>43203</v>
      </c>
      <c r="D16" s="584" t="s">
        <v>493</v>
      </c>
      <c r="E16" s="584" t="s">
        <v>496</v>
      </c>
      <c r="F16" s="585" t="s">
        <v>465</v>
      </c>
      <c r="G16" s="586">
        <v>150000</v>
      </c>
      <c r="H16" s="587">
        <v>150000</v>
      </c>
      <c r="I16" s="588">
        <v>150000</v>
      </c>
      <c r="J16" s="589">
        <v>43377</v>
      </c>
    </row>
    <row r="17" spans="1:10" ht="15" customHeight="1" x14ac:dyDescent="0.2">
      <c r="A17" s="581" t="s">
        <v>462</v>
      </c>
      <c r="B17" s="582" t="s">
        <v>497</v>
      </c>
      <c r="C17" s="583">
        <v>43203</v>
      </c>
      <c r="D17" s="584" t="s">
        <v>493</v>
      </c>
      <c r="E17" s="592" t="s">
        <v>498</v>
      </c>
      <c r="F17" s="585" t="s">
        <v>465</v>
      </c>
      <c r="G17" s="586">
        <v>100000</v>
      </c>
      <c r="H17" s="587">
        <v>50000</v>
      </c>
      <c r="I17" s="588">
        <v>50000</v>
      </c>
      <c r="J17" s="589">
        <v>43417</v>
      </c>
    </row>
    <row r="18" spans="1:10" ht="15" customHeight="1" x14ac:dyDescent="0.2">
      <c r="A18" s="593"/>
      <c r="B18" s="576"/>
      <c r="C18" s="577"/>
      <c r="D18" s="594" t="s">
        <v>499</v>
      </c>
      <c r="E18" s="580"/>
      <c r="F18" s="580"/>
      <c r="G18" s="595">
        <f>SUM(G4:G17)</f>
        <v>1303750</v>
      </c>
      <c r="H18" s="595">
        <f>SUM(H4:H17)</f>
        <v>940000</v>
      </c>
      <c r="I18" s="580">
        <f>SUM(I4:I17)</f>
        <v>927009</v>
      </c>
      <c r="J18" s="580"/>
    </row>
    <row r="19" spans="1:10" ht="15" customHeight="1" x14ac:dyDescent="0.2">
      <c r="A19" s="580"/>
      <c r="B19" s="971" t="s">
        <v>500</v>
      </c>
      <c r="C19" s="972"/>
      <c r="D19" s="972"/>
      <c r="E19" s="972"/>
      <c r="F19" s="972"/>
      <c r="G19" s="972"/>
      <c r="H19" s="972"/>
      <c r="I19" s="972"/>
      <c r="J19" s="580"/>
    </row>
    <row r="20" spans="1:10" ht="15" customHeight="1" x14ac:dyDescent="0.2">
      <c r="A20" s="580"/>
      <c r="B20" s="972"/>
      <c r="C20" s="972"/>
      <c r="D20" s="972"/>
      <c r="E20" s="972"/>
      <c r="F20" s="972"/>
      <c r="G20" s="972"/>
      <c r="H20" s="972"/>
      <c r="I20" s="972"/>
      <c r="J20" s="596"/>
    </row>
    <row r="21" spans="1:10" ht="15" customHeight="1" x14ac:dyDescent="0.2"/>
    <row r="22" spans="1:10" ht="15" customHeight="1" x14ac:dyDescent="0.2">
      <c r="C22" s="597"/>
    </row>
    <row r="23" spans="1:10" ht="15" customHeight="1" x14ac:dyDescent="0.2">
      <c r="C23" s="597"/>
    </row>
    <row r="24" spans="1:10" ht="15" customHeight="1" x14ac:dyDescent="0.2"/>
    <row r="25" spans="1:10" ht="15" customHeight="1" x14ac:dyDescent="0.2"/>
    <row r="26" spans="1:10" ht="15" customHeight="1" x14ac:dyDescent="0.2"/>
    <row r="27" spans="1:10" ht="15" customHeight="1" x14ac:dyDescent="0.2"/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</sheetData>
  <mergeCells count="3">
    <mergeCell ref="A2:H2"/>
    <mergeCell ref="B19:I19"/>
    <mergeCell ref="B20:I20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9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CE637-82C1-4B44-8D9F-1A69AC996658}">
  <dimension ref="A1:H56"/>
  <sheetViews>
    <sheetView view="pageBreakPreview" zoomScale="60" zoomScaleNormal="80" workbookViewId="0">
      <selection activeCell="I30" sqref="I30"/>
    </sheetView>
  </sheetViews>
  <sheetFormatPr defaultRowHeight="15" x14ac:dyDescent="0.2"/>
  <cols>
    <col min="1" max="1" width="3.7109375" style="650" customWidth="1"/>
    <col min="2" max="2" width="31" style="651" customWidth="1"/>
    <col min="3" max="3" width="5.28515625" style="652" customWidth="1"/>
    <col min="4" max="4" width="38" style="609" customWidth="1"/>
    <col min="5" max="8" width="14.140625" style="609" customWidth="1"/>
    <col min="9" max="256" width="9.140625" style="609"/>
    <col min="257" max="257" width="3.7109375" style="609" customWidth="1"/>
    <col min="258" max="258" width="31" style="609" customWidth="1"/>
    <col min="259" max="259" width="5.28515625" style="609" customWidth="1"/>
    <col min="260" max="260" width="38" style="609" customWidth="1"/>
    <col min="261" max="264" width="14.140625" style="609" customWidth="1"/>
    <col min="265" max="512" width="9.140625" style="609"/>
    <col min="513" max="513" width="3.7109375" style="609" customWidth="1"/>
    <col min="514" max="514" width="31" style="609" customWidth="1"/>
    <col min="515" max="515" width="5.28515625" style="609" customWidth="1"/>
    <col min="516" max="516" width="38" style="609" customWidth="1"/>
    <col min="517" max="520" width="14.140625" style="609" customWidth="1"/>
    <col min="521" max="768" width="9.140625" style="609"/>
    <col min="769" max="769" width="3.7109375" style="609" customWidth="1"/>
    <col min="770" max="770" width="31" style="609" customWidth="1"/>
    <col min="771" max="771" width="5.28515625" style="609" customWidth="1"/>
    <col min="772" max="772" width="38" style="609" customWidth="1"/>
    <col min="773" max="776" width="14.140625" style="609" customWidth="1"/>
    <col min="777" max="1024" width="9.140625" style="609"/>
    <col min="1025" max="1025" width="3.7109375" style="609" customWidth="1"/>
    <col min="1026" max="1026" width="31" style="609" customWidth="1"/>
    <col min="1027" max="1027" width="5.28515625" style="609" customWidth="1"/>
    <col min="1028" max="1028" width="38" style="609" customWidth="1"/>
    <col min="1029" max="1032" width="14.140625" style="609" customWidth="1"/>
    <col min="1033" max="1280" width="9.140625" style="609"/>
    <col min="1281" max="1281" width="3.7109375" style="609" customWidth="1"/>
    <col min="1282" max="1282" width="31" style="609" customWidth="1"/>
    <col min="1283" max="1283" width="5.28515625" style="609" customWidth="1"/>
    <col min="1284" max="1284" width="38" style="609" customWidth="1"/>
    <col min="1285" max="1288" width="14.140625" style="609" customWidth="1"/>
    <col min="1289" max="1536" width="9.140625" style="609"/>
    <col min="1537" max="1537" width="3.7109375" style="609" customWidth="1"/>
    <col min="1538" max="1538" width="31" style="609" customWidth="1"/>
    <col min="1539" max="1539" width="5.28515625" style="609" customWidth="1"/>
    <col min="1540" max="1540" width="38" style="609" customWidth="1"/>
    <col min="1541" max="1544" width="14.140625" style="609" customWidth="1"/>
    <col min="1545" max="1792" width="9.140625" style="609"/>
    <col min="1793" max="1793" width="3.7109375" style="609" customWidth="1"/>
    <col min="1794" max="1794" width="31" style="609" customWidth="1"/>
    <col min="1795" max="1795" width="5.28515625" style="609" customWidth="1"/>
    <col min="1796" max="1796" width="38" style="609" customWidth="1"/>
    <col min="1797" max="1800" width="14.140625" style="609" customWidth="1"/>
    <col min="1801" max="2048" width="9.140625" style="609"/>
    <col min="2049" max="2049" width="3.7109375" style="609" customWidth="1"/>
    <col min="2050" max="2050" width="31" style="609" customWidth="1"/>
    <col min="2051" max="2051" width="5.28515625" style="609" customWidth="1"/>
    <col min="2052" max="2052" width="38" style="609" customWidth="1"/>
    <col min="2053" max="2056" width="14.140625" style="609" customWidth="1"/>
    <col min="2057" max="2304" width="9.140625" style="609"/>
    <col min="2305" max="2305" width="3.7109375" style="609" customWidth="1"/>
    <col min="2306" max="2306" width="31" style="609" customWidth="1"/>
    <col min="2307" max="2307" width="5.28515625" style="609" customWidth="1"/>
    <col min="2308" max="2308" width="38" style="609" customWidth="1"/>
    <col min="2309" max="2312" width="14.140625" style="609" customWidth="1"/>
    <col min="2313" max="2560" width="9.140625" style="609"/>
    <col min="2561" max="2561" width="3.7109375" style="609" customWidth="1"/>
    <col min="2562" max="2562" width="31" style="609" customWidth="1"/>
    <col min="2563" max="2563" width="5.28515625" style="609" customWidth="1"/>
    <col min="2564" max="2564" width="38" style="609" customWidth="1"/>
    <col min="2565" max="2568" width="14.140625" style="609" customWidth="1"/>
    <col min="2569" max="2816" width="9.140625" style="609"/>
    <col min="2817" max="2817" width="3.7109375" style="609" customWidth="1"/>
    <col min="2818" max="2818" width="31" style="609" customWidth="1"/>
    <col min="2819" max="2819" width="5.28515625" style="609" customWidth="1"/>
    <col min="2820" max="2820" width="38" style="609" customWidth="1"/>
    <col min="2821" max="2824" width="14.140625" style="609" customWidth="1"/>
    <col min="2825" max="3072" width="9.140625" style="609"/>
    <col min="3073" max="3073" width="3.7109375" style="609" customWidth="1"/>
    <col min="3074" max="3074" width="31" style="609" customWidth="1"/>
    <col min="3075" max="3075" width="5.28515625" style="609" customWidth="1"/>
    <col min="3076" max="3076" width="38" style="609" customWidth="1"/>
    <col min="3077" max="3080" width="14.140625" style="609" customWidth="1"/>
    <col min="3081" max="3328" width="9.140625" style="609"/>
    <col min="3329" max="3329" width="3.7109375" style="609" customWidth="1"/>
    <col min="3330" max="3330" width="31" style="609" customWidth="1"/>
    <col min="3331" max="3331" width="5.28515625" style="609" customWidth="1"/>
    <col min="3332" max="3332" width="38" style="609" customWidth="1"/>
    <col min="3333" max="3336" width="14.140625" style="609" customWidth="1"/>
    <col min="3337" max="3584" width="9.140625" style="609"/>
    <col min="3585" max="3585" width="3.7109375" style="609" customWidth="1"/>
    <col min="3586" max="3586" width="31" style="609" customWidth="1"/>
    <col min="3587" max="3587" width="5.28515625" style="609" customWidth="1"/>
    <col min="3588" max="3588" width="38" style="609" customWidth="1"/>
    <col min="3589" max="3592" width="14.140625" style="609" customWidth="1"/>
    <col min="3593" max="3840" width="9.140625" style="609"/>
    <col min="3841" max="3841" width="3.7109375" style="609" customWidth="1"/>
    <col min="3842" max="3842" width="31" style="609" customWidth="1"/>
    <col min="3843" max="3843" width="5.28515625" style="609" customWidth="1"/>
    <col min="3844" max="3844" width="38" style="609" customWidth="1"/>
    <col min="3845" max="3848" width="14.140625" style="609" customWidth="1"/>
    <col min="3849" max="4096" width="9.140625" style="609"/>
    <col min="4097" max="4097" width="3.7109375" style="609" customWidth="1"/>
    <col min="4098" max="4098" width="31" style="609" customWidth="1"/>
    <col min="4099" max="4099" width="5.28515625" style="609" customWidth="1"/>
    <col min="4100" max="4100" width="38" style="609" customWidth="1"/>
    <col min="4101" max="4104" width="14.140625" style="609" customWidth="1"/>
    <col min="4105" max="4352" width="9.140625" style="609"/>
    <col min="4353" max="4353" width="3.7109375" style="609" customWidth="1"/>
    <col min="4354" max="4354" width="31" style="609" customWidth="1"/>
    <col min="4355" max="4355" width="5.28515625" style="609" customWidth="1"/>
    <col min="4356" max="4356" width="38" style="609" customWidth="1"/>
    <col min="4357" max="4360" width="14.140625" style="609" customWidth="1"/>
    <col min="4361" max="4608" width="9.140625" style="609"/>
    <col min="4609" max="4609" width="3.7109375" style="609" customWidth="1"/>
    <col min="4610" max="4610" width="31" style="609" customWidth="1"/>
    <col min="4611" max="4611" width="5.28515625" style="609" customWidth="1"/>
    <col min="4612" max="4612" width="38" style="609" customWidth="1"/>
    <col min="4613" max="4616" width="14.140625" style="609" customWidth="1"/>
    <col min="4617" max="4864" width="9.140625" style="609"/>
    <col min="4865" max="4865" width="3.7109375" style="609" customWidth="1"/>
    <col min="4866" max="4866" width="31" style="609" customWidth="1"/>
    <col min="4867" max="4867" width="5.28515625" style="609" customWidth="1"/>
    <col min="4868" max="4868" width="38" style="609" customWidth="1"/>
    <col min="4869" max="4872" width="14.140625" style="609" customWidth="1"/>
    <col min="4873" max="5120" width="9.140625" style="609"/>
    <col min="5121" max="5121" width="3.7109375" style="609" customWidth="1"/>
    <col min="5122" max="5122" width="31" style="609" customWidth="1"/>
    <col min="5123" max="5123" width="5.28515625" style="609" customWidth="1"/>
    <col min="5124" max="5124" width="38" style="609" customWidth="1"/>
    <col min="5125" max="5128" width="14.140625" style="609" customWidth="1"/>
    <col min="5129" max="5376" width="9.140625" style="609"/>
    <col min="5377" max="5377" width="3.7109375" style="609" customWidth="1"/>
    <col min="5378" max="5378" width="31" style="609" customWidth="1"/>
    <col min="5379" max="5379" width="5.28515625" style="609" customWidth="1"/>
    <col min="5380" max="5380" width="38" style="609" customWidth="1"/>
    <col min="5381" max="5384" width="14.140625" style="609" customWidth="1"/>
    <col min="5385" max="5632" width="9.140625" style="609"/>
    <col min="5633" max="5633" width="3.7109375" style="609" customWidth="1"/>
    <col min="5634" max="5634" width="31" style="609" customWidth="1"/>
    <col min="5635" max="5635" width="5.28515625" style="609" customWidth="1"/>
    <col min="5636" max="5636" width="38" style="609" customWidth="1"/>
    <col min="5637" max="5640" width="14.140625" style="609" customWidth="1"/>
    <col min="5641" max="5888" width="9.140625" style="609"/>
    <col min="5889" max="5889" width="3.7109375" style="609" customWidth="1"/>
    <col min="5890" max="5890" width="31" style="609" customWidth="1"/>
    <col min="5891" max="5891" width="5.28515625" style="609" customWidth="1"/>
    <col min="5892" max="5892" width="38" style="609" customWidth="1"/>
    <col min="5893" max="5896" width="14.140625" style="609" customWidth="1"/>
    <col min="5897" max="6144" width="9.140625" style="609"/>
    <col min="6145" max="6145" width="3.7109375" style="609" customWidth="1"/>
    <col min="6146" max="6146" width="31" style="609" customWidth="1"/>
    <col min="6147" max="6147" width="5.28515625" style="609" customWidth="1"/>
    <col min="6148" max="6148" width="38" style="609" customWidth="1"/>
    <col min="6149" max="6152" width="14.140625" style="609" customWidth="1"/>
    <col min="6153" max="6400" width="9.140625" style="609"/>
    <col min="6401" max="6401" width="3.7109375" style="609" customWidth="1"/>
    <col min="6402" max="6402" width="31" style="609" customWidth="1"/>
    <col min="6403" max="6403" width="5.28515625" style="609" customWidth="1"/>
    <col min="6404" max="6404" width="38" style="609" customWidth="1"/>
    <col min="6405" max="6408" width="14.140625" style="609" customWidth="1"/>
    <col min="6409" max="6656" width="9.140625" style="609"/>
    <col min="6657" max="6657" width="3.7109375" style="609" customWidth="1"/>
    <col min="6658" max="6658" width="31" style="609" customWidth="1"/>
    <col min="6659" max="6659" width="5.28515625" style="609" customWidth="1"/>
    <col min="6660" max="6660" width="38" style="609" customWidth="1"/>
    <col min="6661" max="6664" width="14.140625" style="609" customWidth="1"/>
    <col min="6665" max="6912" width="9.140625" style="609"/>
    <col min="6913" max="6913" width="3.7109375" style="609" customWidth="1"/>
    <col min="6914" max="6914" width="31" style="609" customWidth="1"/>
    <col min="6915" max="6915" width="5.28515625" style="609" customWidth="1"/>
    <col min="6916" max="6916" width="38" style="609" customWidth="1"/>
    <col min="6917" max="6920" width="14.140625" style="609" customWidth="1"/>
    <col min="6921" max="7168" width="9.140625" style="609"/>
    <col min="7169" max="7169" width="3.7109375" style="609" customWidth="1"/>
    <col min="7170" max="7170" width="31" style="609" customWidth="1"/>
    <col min="7171" max="7171" width="5.28515625" style="609" customWidth="1"/>
    <col min="7172" max="7172" width="38" style="609" customWidth="1"/>
    <col min="7173" max="7176" width="14.140625" style="609" customWidth="1"/>
    <col min="7177" max="7424" width="9.140625" style="609"/>
    <col min="7425" max="7425" width="3.7109375" style="609" customWidth="1"/>
    <col min="7426" max="7426" width="31" style="609" customWidth="1"/>
    <col min="7427" max="7427" width="5.28515625" style="609" customWidth="1"/>
    <col min="7428" max="7428" width="38" style="609" customWidth="1"/>
    <col min="7429" max="7432" width="14.140625" style="609" customWidth="1"/>
    <col min="7433" max="7680" width="9.140625" style="609"/>
    <col min="7681" max="7681" width="3.7109375" style="609" customWidth="1"/>
    <col min="7682" max="7682" width="31" style="609" customWidth="1"/>
    <col min="7683" max="7683" width="5.28515625" style="609" customWidth="1"/>
    <col min="7684" max="7684" width="38" style="609" customWidth="1"/>
    <col min="7685" max="7688" width="14.140625" style="609" customWidth="1"/>
    <col min="7689" max="7936" width="9.140625" style="609"/>
    <col min="7937" max="7937" width="3.7109375" style="609" customWidth="1"/>
    <col min="7938" max="7938" width="31" style="609" customWidth="1"/>
    <col min="7939" max="7939" width="5.28515625" style="609" customWidth="1"/>
    <col min="7940" max="7940" width="38" style="609" customWidth="1"/>
    <col min="7941" max="7944" width="14.140625" style="609" customWidth="1"/>
    <col min="7945" max="8192" width="9.140625" style="609"/>
    <col min="8193" max="8193" width="3.7109375" style="609" customWidth="1"/>
    <col min="8194" max="8194" width="31" style="609" customWidth="1"/>
    <col min="8195" max="8195" width="5.28515625" style="609" customWidth="1"/>
    <col min="8196" max="8196" width="38" style="609" customWidth="1"/>
    <col min="8197" max="8200" width="14.140625" style="609" customWidth="1"/>
    <col min="8201" max="8448" width="9.140625" style="609"/>
    <col min="8449" max="8449" width="3.7109375" style="609" customWidth="1"/>
    <col min="8450" max="8450" width="31" style="609" customWidth="1"/>
    <col min="8451" max="8451" width="5.28515625" style="609" customWidth="1"/>
    <col min="8452" max="8452" width="38" style="609" customWidth="1"/>
    <col min="8453" max="8456" width="14.140625" style="609" customWidth="1"/>
    <col min="8457" max="8704" width="9.140625" style="609"/>
    <col min="8705" max="8705" width="3.7109375" style="609" customWidth="1"/>
    <col min="8706" max="8706" width="31" style="609" customWidth="1"/>
    <col min="8707" max="8707" width="5.28515625" style="609" customWidth="1"/>
    <col min="8708" max="8708" width="38" style="609" customWidth="1"/>
    <col min="8709" max="8712" width="14.140625" style="609" customWidth="1"/>
    <col min="8713" max="8960" width="9.140625" style="609"/>
    <col min="8961" max="8961" width="3.7109375" style="609" customWidth="1"/>
    <col min="8962" max="8962" width="31" style="609" customWidth="1"/>
    <col min="8963" max="8963" width="5.28515625" style="609" customWidth="1"/>
    <col min="8964" max="8964" width="38" style="609" customWidth="1"/>
    <col min="8965" max="8968" width="14.140625" style="609" customWidth="1"/>
    <col min="8969" max="9216" width="9.140625" style="609"/>
    <col min="9217" max="9217" width="3.7109375" style="609" customWidth="1"/>
    <col min="9218" max="9218" width="31" style="609" customWidth="1"/>
    <col min="9219" max="9219" width="5.28515625" style="609" customWidth="1"/>
    <col min="9220" max="9220" width="38" style="609" customWidth="1"/>
    <col min="9221" max="9224" width="14.140625" style="609" customWidth="1"/>
    <col min="9225" max="9472" width="9.140625" style="609"/>
    <col min="9473" max="9473" width="3.7109375" style="609" customWidth="1"/>
    <col min="9474" max="9474" width="31" style="609" customWidth="1"/>
    <col min="9475" max="9475" width="5.28515625" style="609" customWidth="1"/>
    <col min="9476" max="9476" width="38" style="609" customWidth="1"/>
    <col min="9477" max="9480" width="14.140625" style="609" customWidth="1"/>
    <col min="9481" max="9728" width="9.140625" style="609"/>
    <col min="9729" max="9729" width="3.7109375" style="609" customWidth="1"/>
    <col min="9730" max="9730" width="31" style="609" customWidth="1"/>
    <col min="9731" max="9731" width="5.28515625" style="609" customWidth="1"/>
    <col min="9732" max="9732" width="38" style="609" customWidth="1"/>
    <col min="9733" max="9736" width="14.140625" style="609" customWidth="1"/>
    <col min="9737" max="9984" width="9.140625" style="609"/>
    <col min="9985" max="9985" width="3.7109375" style="609" customWidth="1"/>
    <col min="9986" max="9986" width="31" style="609" customWidth="1"/>
    <col min="9987" max="9987" width="5.28515625" style="609" customWidth="1"/>
    <col min="9988" max="9988" width="38" style="609" customWidth="1"/>
    <col min="9989" max="9992" width="14.140625" style="609" customWidth="1"/>
    <col min="9993" max="10240" width="9.140625" style="609"/>
    <col min="10241" max="10241" width="3.7109375" style="609" customWidth="1"/>
    <col min="10242" max="10242" width="31" style="609" customWidth="1"/>
    <col min="10243" max="10243" width="5.28515625" style="609" customWidth="1"/>
    <col min="10244" max="10244" width="38" style="609" customWidth="1"/>
    <col min="10245" max="10248" width="14.140625" style="609" customWidth="1"/>
    <col min="10249" max="10496" width="9.140625" style="609"/>
    <col min="10497" max="10497" width="3.7109375" style="609" customWidth="1"/>
    <col min="10498" max="10498" width="31" style="609" customWidth="1"/>
    <col min="10499" max="10499" width="5.28515625" style="609" customWidth="1"/>
    <col min="10500" max="10500" width="38" style="609" customWidth="1"/>
    <col min="10501" max="10504" width="14.140625" style="609" customWidth="1"/>
    <col min="10505" max="10752" width="9.140625" style="609"/>
    <col min="10753" max="10753" width="3.7109375" style="609" customWidth="1"/>
    <col min="10754" max="10754" width="31" style="609" customWidth="1"/>
    <col min="10755" max="10755" width="5.28515625" style="609" customWidth="1"/>
    <col min="10756" max="10756" width="38" style="609" customWidth="1"/>
    <col min="10757" max="10760" width="14.140625" style="609" customWidth="1"/>
    <col min="10761" max="11008" width="9.140625" style="609"/>
    <col min="11009" max="11009" width="3.7109375" style="609" customWidth="1"/>
    <col min="11010" max="11010" width="31" style="609" customWidth="1"/>
    <col min="11011" max="11011" width="5.28515625" style="609" customWidth="1"/>
    <col min="11012" max="11012" width="38" style="609" customWidth="1"/>
    <col min="11013" max="11016" width="14.140625" style="609" customWidth="1"/>
    <col min="11017" max="11264" width="9.140625" style="609"/>
    <col min="11265" max="11265" width="3.7109375" style="609" customWidth="1"/>
    <col min="11266" max="11266" width="31" style="609" customWidth="1"/>
    <col min="11267" max="11267" width="5.28515625" style="609" customWidth="1"/>
    <col min="11268" max="11268" width="38" style="609" customWidth="1"/>
    <col min="11269" max="11272" width="14.140625" style="609" customWidth="1"/>
    <col min="11273" max="11520" width="9.140625" style="609"/>
    <col min="11521" max="11521" width="3.7109375" style="609" customWidth="1"/>
    <col min="11522" max="11522" width="31" style="609" customWidth="1"/>
    <col min="11523" max="11523" width="5.28515625" style="609" customWidth="1"/>
    <col min="11524" max="11524" width="38" style="609" customWidth="1"/>
    <col min="11525" max="11528" width="14.140625" style="609" customWidth="1"/>
    <col min="11529" max="11776" width="9.140625" style="609"/>
    <col min="11777" max="11777" width="3.7109375" style="609" customWidth="1"/>
    <col min="11778" max="11778" width="31" style="609" customWidth="1"/>
    <col min="11779" max="11779" width="5.28515625" style="609" customWidth="1"/>
    <col min="11780" max="11780" width="38" style="609" customWidth="1"/>
    <col min="11781" max="11784" width="14.140625" style="609" customWidth="1"/>
    <col min="11785" max="12032" width="9.140625" style="609"/>
    <col min="12033" max="12033" width="3.7109375" style="609" customWidth="1"/>
    <col min="12034" max="12034" width="31" style="609" customWidth="1"/>
    <col min="12035" max="12035" width="5.28515625" style="609" customWidth="1"/>
    <col min="12036" max="12036" width="38" style="609" customWidth="1"/>
    <col min="12037" max="12040" width="14.140625" style="609" customWidth="1"/>
    <col min="12041" max="12288" width="9.140625" style="609"/>
    <col min="12289" max="12289" width="3.7109375" style="609" customWidth="1"/>
    <col min="12290" max="12290" width="31" style="609" customWidth="1"/>
    <col min="12291" max="12291" width="5.28515625" style="609" customWidth="1"/>
    <col min="12292" max="12292" width="38" style="609" customWidth="1"/>
    <col min="12293" max="12296" width="14.140625" style="609" customWidth="1"/>
    <col min="12297" max="12544" width="9.140625" style="609"/>
    <col min="12545" max="12545" width="3.7109375" style="609" customWidth="1"/>
    <col min="12546" max="12546" width="31" style="609" customWidth="1"/>
    <col min="12547" max="12547" width="5.28515625" style="609" customWidth="1"/>
    <col min="12548" max="12548" width="38" style="609" customWidth="1"/>
    <col min="12549" max="12552" width="14.140625" style="609" customWidth="1"/>
    <col min="12553" max="12800" width="9.140625" style="609"/>
    <col min="12801" max="12801" width="3.7109375" style="609" customWidth="1"/>
    <col min="12802" max="12802" width="31" style="609" customWidth="1"/>
    <col min="12803" max="12803" width="5.28515625" style="609" customWidth="1"/>
    <col min="12804" max="12804" width="38" style="609" customWidth="1"/>
    <col min="12805" max="12808" width="14.140625" style="609" customWidth="1"/>
    <col min="12809" max="13056" width="9.140625" style="609"/>
    <col min="13057" max="13057" width="3.7109375" style="609" customWidth="1"/>
    <col min="13058" max="13058" width="31" style="609" customWidth="1"/>
    <col min="13059" max="13059" width="5.28515625" style="609" customWidth="1"/>
    <col min="13060" max="13060" width="38" style="609" customWidth="1"/>
    <col min="13061" max="13064" width="14.140625" style="609" customWidth="1"/>
    <col min="13065" max="13312" width="9.140625" style="609"/>
    <col min="13313" max="13313" width="3.7109375" style="609" customWidth="1"/>
    <col min="13314" max="13314" width="31" style="609" customWidth="1"/>
    <col min="13315" max="13315" width="5.28515625" style="609" customWidth="1"/>
    <col min="13316" max="13316" width="38" style="609" customWidth="1"/>
    <col min="13317" max="13320" width="14.140625" style="609" customWidth="1"/>
    <col min="13321" max="13568" width="9.140625" style="609"/>
    <col min="13569" max="13569" width="3.7109375" style="609" customWidth="1"/>
    <col min="13570" max="13570" width="31" style="609" customWidth="1"/>
    <col min="13571" max="13571" width="5.28515625" style="609" customWidth="1"/>
    <col min="13572" max="13572" width="38" style="609" customWidth="1"/>
    <col min="13573" max="13576" width="14.140625" style="609" customWidth="1"/>
    <col min="13577" max="13824" width="9.140625" style="609"/>
    <col min="13825" max="13825" width="3.7109375" style="609" customWidth="1"/>
    <col min="13826" max="13826" width="31" style="609" customWidth="1"/>
    <col min="13827" max="13827" width="5.28515625" style="609" customWidth="1"/>
    <col min="13828" max="13828" width="38" style="609" customWidth="1"/>
    <col min="13829" max="13832" width="14.140625" style="609" customWidth="1"/>
    <col min="13833" max="14080" width="9.140625" style="609"/>
    <col min="14081" max="14081" width="3.7109375" style="609" customWidth="1"/>
    <col min="14082" max="14082" width="31" style="609" customWidth="1"/>
    <col min="14083" max="14083" width="5.28515625" style="609" customWidth="1"/>
    <col min="14084" max="14084" width="38" style="609" customWidth="1"/>
    <col min="14085" max="14088" width="14.140625" style="609" customWidth="1"/>
    <col min="14089" max="14336" width="9.140625" style="609"/>
    <col min="14337" max="14337" width="3.7109375" style="609" customWidth="1"/>
    <col min="14338" max="14338" width="31" style="609" customWidth="1"/>
    <col min="14339" max="14339" width="5.28515625" style="609" customWidth="1"/>
    <col min="14340" max="14340" width="38" style="609" customWidth="1"/>
    <col min="14341" max="14344" width="14.140625" style="609" customWidth="1"/>
    <col min="14345" max="14592" width="9.140625" style="609"/>
    <col min="14593" max="14593" width="3.7109375" style="609" customWidth="1"/>
    <col min="14594" max="14594" width="31" style="609" customWidth="1"/>
    <col min="14595" max="14595" width="5.28515625" style="609" customWidth="1"/>
    <col min="14596" max="14596" width="38" style="609" customWidth="1"/>
    <col min="14597" max="14600" width="14.140625" style="609" customWidth="1"/>
    <col min="14601" max="14848" width="9.140625" style="609"/>
    <col min="14849" max="14849" width="3.7109375" style="609" customWidth="1"/>
    <col min="14850" max="14850" width="31" style="609" customWidth="1"/>
    <col min="14851" max="14851" width="5.28515625" style="609" customWidth="1"/>
    <col min="14852" max="14852" width="38" style="609" customWidth="1"/>
    <col min="14853" max="14856" width="14.140625" style="609" customWidth="1"/>
    <col min="14857" max="15104" width="9.140625" style="609"/>
    <col min="15105" max="15105" width="3.7109375" style="609" customWidth="1"/>
    <col min="15106" max="15106" width="31" style="609" customWidth="1"/>
    <col min="15107" max="15107" width="5.28515625" style="609" customWidth="1"/>
    <col min="15108" max="15108" width="38" style="609" customWidth="1"/>
    <col min="15109" max="15112" width="14.140625" style="609" customWidth="1"/>
    <col min="15113" max="15360" width="9.140625" style="609"/>
    <col min="15361" max="15361" width="3.7109375" style="609" customWidth="1"/>
    <col min="15362" max="15362" width="31" style="609" customWidth="1"/>
    <col min="15363" max="15363" width="5.28515625" style="609" customWidth="1"/>
    <col min="15364" max="15364" width="38" style="609" customWidth="1"/>
    <col min="15365" max="15368" width="14.140625" style="609" customWidth="1"/>
    <col min="15369" max="15616" width="9.140625" style="609"/>
    <col min="15617" max="15617" width="3.7109375" style="609" customWidth="1"/>
    <col min="15618" max="15618" width="31" style="609" customWidth="1"/>
    <col min="15619" max="15619" width="5.28515625" style="609" customWidth="1"/>
    <col min="15620" max="15620" width="38" style="609" customWidth="1"/>
    <col min="15621" max="15624" width="14.140625" style="609" customWidth="1"/>
    <col min="15625" max="15872" width="9.140625" style="609"/>
    <col min="15873" max="15873" width="3.7109375" style="609" customWidth="1"/>
    <col min="15874" max="15874" width="31" style="609" customWidth="1"/>
    <col min="15875" max="15875" width="5.28515625" style="609" customWidth="1"/>
    <col min="15876" max="15876" width="38" style="609" customWidth="1"/>
    <col min="15877" max="15880" width="14.140625" style="609" customWidth="1"/>
    <col min="15881" max="16128" width="9.140625" style="609"/>
    <col min="16129" max="16129" width="3.7109375" style="609" customWidth="1"/>
    <col min="16130" max="16130" width="31" style="609" customWidth="1"/>
    <col min="16131" max="16131" width="5.28515625" style="609" customWidth="1"/>
    <col min="16132" max="16132" width="38" style="609" customWidth="1"/>
    <col min="16133" max="16136" width="14.140625" style="609" customWidth="1"/>
    <col min="16137" max="16384" width="9.140625" style="609"/>
  </cols>
  <sheetData>
    <row r="1" spans="1:8" x14ac:dyDescent="0.2">
      <c r="D1" s="609" t="s">
        <v>610</v>
      </c>
    </row>
    <row r="2" spans="1:8" x14ac:dyDescent="0.2">
      <c r="D2" s="609" t="s">
        <v>609</v>
      </c>
    </row>
    <row r="3" spans="1:8" s="602" customFormat="1" ht="54" customHeight="1" thickBot="1" x14ac:dyDescent="0.25">
      <c r="A3" s="598"/>
      <c r="B3" s="598" t="s">
        <v>501</v>
      </c>
      <c r="C3" s="599" t="s">
        <v>119</v>
      </c>
      <c r="D3" s="600" t="s">
        <v>502</v>
      </c>
      <c r="E3" s="601" t="s">
        <v>503</v>
      </c>
      <c r="F3" s="601" t="s">
        <v>504</v>
      </c>
      <c r="G3" s="601" t="s">
        <v>505</v>
      </c>
      <c r="H3" s="601" t="s">
        <v>506</v>
      </c>
    </row>
    <row r="4" spans="1:8" ht="25.5" customHeight="1" x14ac:dyDescent="0.2">
      <c r="A4" s="603">
        <v>1</v>
      </c>
      <c r="B4" s="604" t="s">
        <v>507</v>
      </c>
      <c r="C4" s="605" t="s">
        <v>73</v>
      </c>
      <c r="D4" s="606" t="s">
        <v>508</v>
      </c>
      <c r="E4" s="607">
        <v>80000</v>
      </c>
      <c r="F4" s="608">
        <v>43327</v>
      </c>
      <c r="G4" s="607">
        <v>80000</v>
      </c>
      <c r="H4" s="607">
        <v>0</v>
      </c>
    </row>
    <row r="5" spans="1:8" ht="15.75" thickBot="1" x14ac:dyDescent="0.25">
      <c r="A5" s="974"/>
      <c r="B5" s="975"/>
      <c r="C5" s="975"/>
      <c r="D5" s="975"/>
      <c r="E5" s="610">
        <f>E4</f>
        <v>80000</v>
      </c>
      <c r="F5" s="610"/>
      <c r="G5" s="610">
        <f>G4</f>
        <v>80000</v>
      </c>
      <c r="H5" s="610"/>
    </row>
    <row r="6" spans="1:8" ht="39.75" customHeight="1" x14ac:dyDescent="0.2">
      <c r="A6" s="611">
        <v>2</v>
      </c>
      <c r="B6" s="612" t="s">
        <v>509</v>
      </c>
      <c r="C6" s="605" t="s">
        <v>74</v>
      </c>
      <c r="D6" s="606" t="s">
        <v>510</v>
      </c>
      <c r="E6" s="613">
        <v>0</v>
      </c>
      <c r="F6" s="614" t="s">
        <v>511</v>
      </c>
      <c r="G6" s="614" t="s">
        <v>511</v>
      </c>
      <c r="H6" s="614" t="s">
        <v>511</v>
      </c>
    </row>
    <row r="7" spans="1:8" ht="15.75" thickBot="1" x14ac:dyDescent="0.25">
      <c r="A7" s="973"/>
      <c r="B7" s="973"/>
      <c r="C7" s="973"/>
      <c r="D7" s="973"/>
      <c r="E7" s="610">
        <v>0</v>
      </c>
      <c r="F7" s="610"/>
      <c r="G7" s="610"/>
      <c r="H7" s="610"/>
    </row>
    <row r="8" spans="1:8" ht="27" customHeight="1" thickBot="1" x14ac:dyDescent="0.25">
      <c r="A8" s="976">
        <v>3</v>
      </c>
      <c r="B8" s="978" t="s">
        <v>512</v>
      </c>
      <c r="C8" s="615" t="s">
        <v>75</v>
      </c>
      <c r="D8" s="616" t="s">
        <v>513</v>
      </c>
      <c r="E8" s="617">
        <v>30000</v>
      </c>
      <c r="F8" s="618">
        <v>43248</v>
      </c>
      <c r="G8" s="617">
        <v>30000</v>
      </c>
      <c r="H8" s="617">
        <v>0</v>
      </c>
    </row>
    <row r="9" spans="1:8" ht="28.5" customHeight="1" x14ac:dyDescent="0.2">
      <c r="A9" s="977"/>
      <c r="B9" s="979"/>
      <c r="C9" s="619" t="s">
        <v>445</v>
      </c>
      <c r="D9" s="620" t="s">
        <v>514</v>
      </c>
      <c r="E9" s="621">
        <v>60000</v>
      </c>
      <c r="F9" s="618">
        <v>43426</v>
      </c>
      <c r="G9" s="621">
        <v>60000</v>
      </c>
      <c r="H9" s="621">
        <v>0</v>
      </c>
    </row>
    <row r="10" spans="1:8" ht="15.75" thickBot="1" x14ac:dyDescent="0.25">
      <c r="A10" s="973"/>
      <c r="B10" s="973"/>
      <c r="C10" s="973"/>
      <c r="D10" s="973"/>
      <c r="E10" s="610">
        <f>SUM(E8:E9)</f>
        <v>90000</v>
      </c>
      <c r="F10" s="610"/>
      <c r="G10" s="610">
        <f>SUM(G8:G9)</f>
        <v>90000</v>
      </c>
      <c r="H10" s="610"/>
    </row>
    <row r="11" spans="1:8" ht="27.75" customHeight="1" x14ac:dyDescent="0.2">
      <c r="A11" s="611">
        <v>4</v>
      </c>
      <c r="B11" s="612" t="s">
        <v>515</v>
      </c>
      <c r="C11" s="605" t="s">
        <v>447</v>
      </c>
      <c r="D11" s="606" t="s">
        <v>516</v>
      </c>
      <c r="E11" s="622">
        <v>100000</v>
      </c>
      <c r="F11" s="623">
        <v>43263</v>
      </c>
      <c r="G11" s="622">
        <v>100000</v>
      </c>
      <c r="H11" s="622">
        <v>0</v>
      </c>
    </row>
    <row r="12" spans="1:8" ht="15.75" thickBot="1" x14ac:dyDescent="0.25">
      <c r="A12" s="973"/>
      <c r="B12" s="973"/>
      <c r="C12" s="973"/>
      <c r="D12" s="973"/>
      <c r="E12" s="610">
        <v>100000</v>
      </c>
      <c r="F12" s="610"/>
      <c r="G12" s="610">
        <f>G11</f>
        <v>100000</v>
      </c>
      <c r="H12" s="610"/>
    </row>
    <row r="13" spans="1:8" ht="26.25" customHeight="1" x14ac:dyDescent="0.2">
      <c r="A13" s="603">
        <v>5</v>
      </c>
      <c r="B13" s="612" t="s">
        <v>517</v>
      </c>
      <c r="C13" s="605" t="s">
        <v>475</v>
      </c>
      <c r="D13" s="606" t="s">
        <v>518</v>
      </c>
      <c r="E13" s="622">
        <v>0</v>
      </c>
      <c r="F13" s="624" t="s">
        <v>511</v>
      </c>
      <c r="G13" s="624" t="s">
        <v>511</v>
      </c>
      <c r="H13" s="624" t="s">
        <v>511</v>
      </c>
    </row>
    <row r="14" spans="1:8" ht="15.75" thickBot="1" x14ac:dyDescent="0.25">
      <c r="A14" s="973"/>
      <c r="B14" s="973"/>
      <c r="C14" s="973"/>
      <c r="D14" s="973"/>
      <c r="E14" s="610">
        <v>0</v>
      </c>
      <c r="F14" s="610"/>
      <c r="G14" s="610"/>
      <c r="H14" s="610"/>
    </row>
    <row r="15" spans="1:8" ht="28.5" customHeight="1" x14ac:dyDescent="0.2">
      <c r="A15" s="611">
        <v>6</v>
      </c>
      <c r="B15" s="625" t="s">
        <v>519</v>
      </c>
      <c r="C15" s="605" t="s">
        <v>477</v>
      </c>
      <c r="D15" s="606" t="s">
        <v>520</v>
      </c>
      <c r="E15" s="622">
        <v>50000</v>
      </c>
      <c r="F15" s="623">
        <v>43420</v>
      </c>
      <c r="G15" s="622">
        <v>50000</v>
      </c>
      <c r="H15" s="622">
        <v>0</v>
      </c>
    </row>
    <row r="16" spans="1:8" ht="15.75" thickBot="1" x14ac:dyDescent="0.25">
      <c r="A16" s="973"/>
      <c r="B16" s="973"/>
      <c r="C16" s="973"/>
      <c r="D16" s="973"/>
      <c r="E16" s="610">
        <v>50000</v>
      </c>
      <c r="F16" s="610"/>
      <c r="G16" s="610">
        <f>G15</f>
        <v>50000</v>
      </c>
      <c r="H16" s="610"/>
    </row>
    <row r="17" spans="1:8" ht="30" x14ac:dyDescent="0.2">
      <c r="A17" s="611">
        <v>7</v>
      </c>
      <c r="B17" s="625" t="s">
        <v>521</v>
      </c>
      <c r="C17" s="605" t="s">
        <v>480</v>
      </c>
      <c r="D17" s="606" t="s">
        <v>522</v>
      </c>
      <c r="E17" s="622">
        <v>100000</v>
      </c>
      <c r="F17" s="623">
        <v>43321</v>
      </c>
      <c r="G17" s="622">
        <v>100000</v>
      </c>
      <c r="H17" s="622">
        <v>0</v>
      </c>
    </row>
    <row r="18" spans="1:8" ht="15.75" thickBot="1" x14ac:dyDescent="0.25">
      <c r="A18" s="973"/>
      <c r="B18" s="973"/>
      <c r="C18" s="973"/>
      <c r="D18" s="973"/>
      <c r="E18" s="610">
        <v>100000</v>
      </c>
      <c r="F18" s="610"/>
      <c r="G18" s="610">
        <f>G17</f>
        <v>100000</v>
      </c>
      <c r="H18" s="610"/>
    </row>
    <row r="19" spans="1:8" ht="24" customHeight="1" x14ac:dyDescent="0.2">
      <c r="A19" s="976">
        <v>8</v>
      </c>
      <c r="B19" s="981" t="s">
        <v>523</v>
      </c>
      <c r="C19" s="605" t="s">
        <v>524</v>
      </c>
      <c r="D19" s="606" t="s">
        <v>525</v>
      </c>
      <c r="E19" s="622">
        <v>0</v>
      </c>
      <c r="F19" s="624" t="s">
        <v>511</v>
      </c>
      <c r="G19" s="624" t="s">
        <v>511</v>
      </c>
      <c r="H19" s="624" t="s">
        <v>511</v>
      </c>
    </row>
    <row r="20" spans="1:8" ht="23.25" customHeight="1" x14ac:dyDescent="0.2">
      <c r="A20" s="980"/>
      <c r="B20" s="982"/>
      <c r="C20" s="619" t="s">
        <v>526</v>
      </c>
      <c r="D20" s="620" t="s">
        <v>527</v>
      </c>
      <c r="E20" s="621">
        <v>0</v>
      </c>
      <c r="F20" s="627" t="s">
        <v>511</v>
      </c>
      <c r="G20" s="627" t="s">
        <v>511</v>
      </c>
      <c r="H20" s="627" t="s">
        <v>511</v>
      </c>
    </row>
    <row r="21" spans="1:8" ht="27.75" customHeight="1" x14ac:dyDescent="0.2">
      <c r="A21" s="980"/>
      <c r="B21" s="982"/>
      <c r="C21" s="619" t="s">
        <v>528</v>
      </c>
      <c r="D21" s="620" t="s">
        <v>529</v>
      </c>
      <c r="E21" s="621">
        <v>160000</v>
      </c>
      <c r="F21" s="628">
        <v>43385</v>
      </c>
      <c r="G21" s="621">
        <v>160000</v>
      </c>
      <c r="H21" s="621">
        <v>0</v>
      </c>
    </row>
    <row r="22" spans="1:8" ht="25.5" customHeight="1" x14ac:dyDescent="0.2">
      <c r="A22" s="980"/>
      <c r="B22" s="982"/>
      <c r="C22" s="619" t="s">
        <v>530</v>
      </c>
      <c r="D22" s="620" t="s">
        <v>531</v>
      </c>
      <c r="E22" s="621">
        <v>80000</v>
      </c>
      <c r="F22" s="628">
        <v>43385</v>
      </c>
      <c r="G22" s="621">
        <v>80000</v>
      </c>
      <c r="H22" s="621">
        <v>0</v>
      </c>
    </row>
    <row r="23" spans="1:8" ht="28.5" customHeight="1" x14ac:dyDescent="0.2">
      <c r="A23" s="977"/>
      <c r="B23" s="983"/>
      <c r="C23" s="629" t="s">
        <v>532</v>
      </c>
      <c r="D23" s="630" t="s">
        <v>533</v>
      </c>
      <c r="E23" s="631">
        <v>40000</v>
      </c>
      <c r="F23" s="632">
        <v>43385</v>
      </c>
      <c r="G23" s="631">
        <v>40000</v>
      </c>
      <c r="H23" s="631">
        <v>0</v>
      </c>
    </row>
    <row r="24" spans="1:8" ht="15.75" thickBot="1" x14ac:dyDescent="0.25">
      <c r="A24" s="973"/>
      <c r="B24" s="973"/>
      <c r="C24" s="973"/>
      <c r="D24" s="973"/>
      <c r="E24" s="610">
        <f>SUM(E19:E23)</f>
        <v>280000</v>
      </c>
      <c r="F24" s="610"/>
      <c r="G24" s="610">
        <f>SUM(G21:G23)</f>
        <v>280000</v>
      </c>
      <c r="H24" s="610"/>
    </row>
    <row r="25" spans="1:8" ht="47.25" customHeight="1" x14ac:dyDescent="0.2">
      <c r="A25" s="611">
        <v>9</v>
      </c>
      <c r="B25" s="625" t="s">
        <v>534</v>
      </c>
      <c r="C25" s="605" t="s">
        <v>535</v>
      </c>
      <c r="D25" s="606" t="s">
        <v>536</v>
      </c>
      <c r="E25" s="613">
        <v>0</v>
      </c>
      <c r="F25" s="614" t="s">
        <v>511</v>
      </c>
      <c r="G25" s="614" t="s">
        <v>511</v>
      </c>
      <c r="H25" s="614" t="s">
        <v>511</v>
      </c>
    </row>
    <row r="26" spans="1:8" ht="18.75" customHeight="1" thickBot="1" x14ac:dyDescent="0.25">
      <c r="A26" s="973"/>
      <c r="B26" s="973"/>
      <c r="C26" s="973"/>
      <c r="D26" s="973"/>
      <c r="E26" s="610">
        <v>0</v>
      </c>
      <c r="F26" s="610"/>
      <c r="G26" s="610"/>
      <c r="H26" s="610"/>
    </row>
    <row r="27" spans="1:8" ht="15" customHeight="1" x14ac:dyDescent="0.2">
      <c r="A27" s="611">
        <v>10</v>
      </c>
      <c r="B27" s="625" t="s">
        <v>537</v>
      </c>
      <c r="C27" s="605" t="s">
        <v>403</v>
      </c>
      <c r="D27" s="606" t="s">
        <v>538</v>
      </c>
      <c r="E27" s="622">
        <v>60000</v>
      </c>
      <c r="F27" s="624" t="s">
        <v>511</v>
      </c>
      <c r="G27" s="622">
        <v>0</v>
      </c>
      <c r="H27" s="622">
        <v>60000</v>
      </c>
    </row>
    <row r="28" spans="1:8" ht="15.75" thickBot="1" x14ac:dyDescent="0.25">
      <c r="A28" s="973"/>
      <c r="B28" s="973"/>
      <c r="C28" s="973"/>
      <c r="D28" s="973"/>
      <c r="E28" s="610">
        <v>60000</v>
      </c>
      <c r="F28" s="610"/>
      <c r="G28" s="610">
        <f>G27</f>
        <v>0</v>
      </c>
      <c r="H28" s="610"/>
    </row>
    <row r="29" spans="1:8" ht="24.75" customHeight="1" x14ac:dyDescent="0.2">
      <c r="A29" s="603">
        <v>11</v>
      </c>
      <c r="B29" s="612" t="s">
        <v>539</v>
      </c>
      <c r="C29" s="605" t="s">
        <v>540</v>
      </c>
      <c r="D29" s="606" t="s">
        <v>541</v>
      </c>
      <c r="E29" s="622">
        <v>40000</v>
      </c>
      <c r="F29" s="623">
        <v>43439</v>
      </c>
      <c r="G29" s="622">
        <v>40000</v>
      </c>
      <c r="H29" s="622">
        <v>0</v>
      </c>
    </row>
    <row r="30" spans="1:8" ht="15.75" thickBot="1" x14ac:dyDescent="0.25">
      <c r="A30" s="973"/>
      <c r="B30" s="973"/>
      <c r="C30" s="973"/>
      <c r="D30" s="973"/>
      <c r="E30" s="610">
        <v>40000</v>
      </c>
      <c r="F30" s="610"/>
      <c r="G30" s="610">
        <f>G29</f>
        <v>40000</v>
      </c>
      <c r="H30" s="610"/>
    </row>
    <row r="31" spans="1:8" ht="30" x14ac:dyDescent="0.2">
      <c r="A31" s="603">
        <v>12</v>
      </c>
      <c r="B31" s="612" t="s">
        <v>542</v>
      </c>
      <c r="C31" s="605" t="s">
        <v>404</v>
      </c>
      <c r="D31" s="606" t="s">
        <v>543</v>
      </c>
      <c r="E31" s="622">
        <v>50000</v>
      </c>
      <c r="F31" s="623">
        <v>43264</v>
      </c>
      <c r="G31" s="622">
        <v>50000</v>
      </c>
      <c r="H31" s="622">
        <v>0</v>
      </c>
    </row>
    <row r="32" spans="1:8" ht="15.75" thickBot="1" x14ac:dyDescent="0.25">
      <c r="A32" s="984"/>
      <c r="B32" s="984"/>
      <c r="C32" s="984"/>
      <c r="D32" s="984"/>
      <c r="E32" s="633">
        <v>50000</v>
      </c>
      <c r="F32" s="633"/>
      <c r="G32" s="633">
        <f>G31</f>
        <v>50000</v>
      </c>
      <c r="H32" s="633"/>
    </row>
    <row r="33" spans="1:8" ht="30" x14ac:dyDescent="0.2">
      <c r="A33" s="603">
        <v>13</v>
      </c>
      <c r="B33" s="612" t="s">
        <v>544</v>
      </c>
      <c r="C33" s="605" t="s">
        <v>545</v>
      </c>
      <c r="D33" s="606" t="s">
        <v>546</v>
      </c>
      <c r="E33" s="622">
        <v>0</v>
      </c>
      <c r="F33" s="624" t="s">
        <v>511</v>
      </c>
      <c r="G33" s="624" t="s">
        <v>511</v>
      </c>
      <c r="H33" s="624" t="s">
        <v>511</v>
      </c>
    </row>
    <row r="34" spans="1:8" ht="15.75" thickBot="1" x14ac:dyDescent="0.25">
      <c r="A34" s="984"/>
      <c r="B34" s="984"/>
      <c r="C34" s="984"/>
      <c r="D34" s="984"/>
      <c r="E34" s="633">
        <v>0</v>
      </c>
      <c r="F34" s="633"/>
      <c r="G34" s="633"/>
      <c r="H34" s="633"/>
    </row>
    <row r="35" spans="1:8" ht="27" customHeight="1" x14ac:dyDescent="0.2">
      <c r="A35" s="976">
        <v>14</v>
      </c>
      <c r="B35" s="981" t="s">
        <v>547</v>
      </c>
      <c r="C35" s="605" t="s">
        <v>548</v>
      </c>
      <c r="D35" s="606" t="s">
        <v>549</v>
      </c>
      <c r="E35" s="622">
        <v>20000</v>
      </c>
      <c r="F35" s="623">
        <v>43271</v>
      </c>
      <c r="G35" s="622">
        <v>20000</v>
      </c>
      <c r="H35" s="622">
        <v>0</v>
      </c>
    </row>
    <row r="36" spans="1:8" ht="21.75" customHeight="1" x14ac:dyDescent="0.2">
      <c r="A36" s="980"/>
      <c r="B36" s="982"/>
      <c r="C36" s="629" t="s">
        <v>550</v>
      </c>
      <c r="D36" s="630" t="s">
        <v>551</v>
      </c>
      <c r="E36" s="634">
        <v>0</v>
      </c>
      <c r="F36" s="635" t="s">
        <v>511</v>
      </c>
      <c r="G36" s="635" t="s">
        <v>511</v>
      </c>
      <c r="H36" s="635" t="s">
        <v>511</v>
      </c>
    </row>
    <row r="37" spans="1:8" ht="30" x14ac:dyDescent="0.2">
      <c r="A37" s="980"/>
      <c r="B37" s="982"/>
      <c r="C37" s="629" t="s">
        <v>552</v>
      </c>
      <c r="D37" s="630" t="s">
        <v>553</v>
      </c>
      <c r="E37" s="634">
        <v>50000</v>
      </c>
      <c r="F37" s="636">
        <v>43271</v>
      </c>
      <c r="G37" s="634">
        <v>50000</v>
      </c>
      <c r="H37" s="634">
        <v>0</v>
      </c>
    </row>
    <row r="38" spans="1:8" ht="20.25" customHeight="1" x14ac:dyDescent="0.2">
      <c r="A38" s="977"/>
      <c r="B38" s="983"/>
      <c r="C38" s="619" t="s">
        <v>554</v>
      </c>
      <c r="D38" s="620" t="s">
        <v>555</v>
      </c>
      <c r="E38" s="621">
        <v>60000</v>
      </c>
      <c r="F38" s="628">
        <v>43339</v>
      </c>
      <c r="G38" s="621">
        <v>45000</v>
      </c>
      <c r="H38" s="621">
        <v>15000</v>
      </c>
    </row>
    <row r="39" spans="1:8" ht="15.75" thickBot="1" x14ac:dyDescent="0.25">
      <c r="A39" s="984"/>
      <c r="B39" s="984"/>
      <c r="C39" s="984"/>
      <c r="D39" s="984"/>
      <c r="E39" s="633">
        <v>130000</v>
      </c>
      <c r="F39" s="633"/>
      <c r="G39" s="633">
        <f>SUM(G35,G37:G38)</f>
        <v>115000</v>
      </c>
      <c r="H39" s="633"/>
    </row>
    <row r="40" spans="1:8" ht="33" customHeight="1" x14ac:dyDescent="0.2">
      <c r="A40" s="603">
        <v>15</v>
      </c>
      <c r="B40" s="612" t="s">
        <v>556</v>
      </c>
      <c r="C40" s="605" t="s">
        <v>557</v>
      </c>
      <c r="D40" s="606" t="s">
        <v>558</v>
      </c>
      <c r="E40" s="622">
        <v>60000</v>
      </c>
      <c r="F40" s="623">
        <v>43257</v>
      </c>
      <c r="G40" s="622">
        <v>60000</v>
      </c>
      <c r="H40" s="622">
        <v>0</v>
      </c>
    </row>
    <row r="41" spans="1:8" ht="15.75" thickBot="1" x14ac:dyDescent="0.25">
      <c r="A41" s="984"/>
      <c r="B41" s="984"/>
      <c r="C41" s="984"/>
      <c r="D41" s="984"/>
      <c r="E41" s="633">
        <v>60000</v>
      </c>
      <c r="F41" s="633"/>
      <c r="G41" s="633">
        <f>G40</f>
        <v>60000</v>
      </c>
      <c r="H41" s="633"/>
    </row>
    <row r="42" spans="1:8" ht="24.75" customHeight="1" x14ac:dyDescent="0.2">
      <c r="A42" s="603">
        <v>16</v>
      </c>
      <c r="B42" s="612" t="s">
        <v>559</v>
      </c>
      <c r="C42" s="605" t="s">
        <v>560</v>
      </c>
      <c r="D42" s="606" t="s">
        <v>561</v>
      </c>
      <c r="E42" s="622">
        <v>0</v>
      </c>
      <c r="F42" s="624" t="s">
        <v>511</v>
      </c>
      <c r="G42" s="624" t="s">
        <v>511</v>
      </c>
      <c r="H42" s="624" t="s">
        <v>511</v>
      </c>
    </row>
    <row r="43" spans="1:8" ht="15.75" thickBot="1" x14ac:dyDescent="0.25">
      <c r="A43" s="984"/>
      <c r="B43" s="984"/>
      <c r="C43" s="984"/>
      <c r="D43" s="984"/>
      <c r="E43" s="633">
        <v>0</v>
      </c>
      <c r="F43" s="633"/>
      <c r="G43" s="633"/>
      <c r="H43" s="633"/>
    </row>
    <row r="44" spans="1:8" ht="60" x14ac:dyDescent="0.2">
      <c r="A44" s="976">
        <v>17</v>
      </c>
      <c r="B44" s="981" t="s">
        <v>562</v>
      </c>
      <c r="C44" s="637" t="s">
        <v>563</v>
      </c>
      <c r="D44" s="638" t="s">
        <v>564</v>
      </c>
      <c r="E44" s="639">
        <v>300000</v>
      </c>
      <c r="F44" s="640">
        <v>43461</v>
      </c>
      <c r="G44" s="639">
        <v>222424</v>
      </c>
      <c r="H44" s="639">
        <f>E44-G44</f>
        <v>77576</v>
      </c>
    </row>
    <row r="45" spans="1:8" ht="42.75" customHeight="1" x14ac:dyDescent="0.2">
      <c r="A45" s="980"/>
      <c r="B45" s="986"/>
      <c r="C45" s="641" t="s">
        <v>565</v>
      </c>
      <c r="D45" s="642" t="s">
        <v>566</v>
      </c>
      <c r="E45" s="643">
        <v>200000</v>
      </c>
      <c r="F45" s="644">
        <v>43461</v>
      </c>
      <c r="G45" s="643">
        <v>199990</v>
      </c>
      <c r="H45" s="643">
        <v>10</v>
      </c>
    </row>
    <row r="46" spans="1:8" ht="78.75" customHeight="1" x14ac:dyDescent="0.2">
      <c r="A46" s="977"/>
      <c r="B46" s="987"/>
      <c r="C46" s="641" t="s">
        <v>567</v>
      </c>
      <c r="D46" s="642" t="s">
        <v>568</v>
      </c>
      <c r="E46" s="643">
        <v>0</v>
      </c>
      <c r="F46" s="645" t="s">
        <v>511</v>
      </c>
      <c r="G46" s="645" t="s">
        <v>511</v>
      </c>
      <c r="H46" s="645" t="s">
        <v>511</v>
      </c>
    </row>
    <row r="47" spans="1:8" ht="15.75" thickBot="1" x14ac:dyDescent="0.25">
      <c r="A47" s="984"/>
      <c r="B47" s="984"/>
      <c r="C47" s="985"/>
      <c r="D47" s="985"/>
      <c r="E47" s="646">
        <v>500000</v>
      </c>
      <c r="F47" s="646"/>
      <c r="G47" s="646">
        <f>SUM(G44:G45)</f>
        <v>422414</v>
      </c>
      <c r="H47" s="646"/>
    </row>
    <row r="48" spans="1:8" ht="32.25" customHeight="1" x14ac:dyDescent="0.2">
      <c r="A48" s="976">
        <v>18</v>
      </c>
      <c r="B48" s="981" t="s">
        <v>569</v>
      </c>
      <c r="C48" s="637" t="s">
        <v>570</v>
      </c>
      <c r="D48" s="638" t="s">
        <v>571</v>
      </c>
      <c r="E48" s="639">
        <v>50000</v>
      </c>
      <c r="F48" s="640">
        <v>43363</v>
      </c>
      <c r="G48" s="639">
        <v>50000</v>
      </c>
      <c r="H48" s="639">
        <v>0</v>
      </c>
    </row>
    <row r="49" spans="1:8" ht="34.5" customHeight="1" x14ac:dyDescent="0.2">
      <c r="A49" s="980"/>
      <c r="B49" s="982"/>
      <c r="C49" s="647" t="s">
        <v>572</v>
      </c>
      <c r="D49" s="642" t="s">
        <v>573</v>
      </c>
      <c r="E49" s="643">
        <v>160000</v>
      </c>
      <c r="F49" s="644">
        <v>43449</v>
      </c>
      <c r="G49" s="643">
        <v>160000</v>
      </c>
      <c r="H49" s="643">
        <v>0</v>
      </c>
    </row>
    <row r="50" spans="1:8" ht="15.75" thickBot="1" x14ac:dyDescent="0.25">
      <c r="A50" s="984"/>
      <c r="B50" s="984"/>
      <c r="C50" s="985"/>
      <c r="D50" s="985"/>
      <c r="E50" s="646">
        <v>210000</v>
      </c>
      <c r="F50" s="646"/>
      <c r="G50" s="646">
        <f>SUM(G48:G49)</f>
        <v>210000</v>
      </c>
      <c r="H50" s="646"/>
    </row>
    <row r="51" spans="1:8" x14ac:dyDescent="0.2">
      <c r="A51" s="626">
        <v>19</v>
      </c>
      <c r="B51" s="648" t="s">
        <v>574</v>
      </c>
      <c r="C51" s="637" t="s">
        <v>575</v>
      </c>
      <c r="D51" s="638" t="s">
        <v>576</v>
      </c>
      <c r="E51" s="639">
        <v>60000</v>
      </c>
      <c r="F51" s="640">
        <v>43319</v>
      </c>
      <c r="G51" s="639">
        <v>56200</v>
      </c>
      <c r="H51" s="639">
        <v>3800</v>
      </c>
    </row>
    <row r="52" spans="1:8" ht="15.75" thickBot="1" x14ac:dyDescent="0.25">
      <c r="A52" s="984"/>
      <c r="B52" s="984"/>
      <c r="C52" s="984"/>
      <c r="D52" s="984"/>
      <c r="E52" s="633">
        <v>60000</v>
      </c>
      <c r="F52" s="633"/>
      <c r="G52" s="633">
        <f>G51</f>
        <v>56200</v>
      </c>
      <c r="H52" s="633"/>
    </row>
    <row r="53" spans="1:8" x14ac:dyDescent="0.2">
      <c r="A53" s="988" t="s">
        <v>499</v>
      </c>
      <c r="B53" s="988"/>
      <c r="C53" s="988"/>
      <c r="D53" s="988"/>
      <c r="E53" s="649">
        <v>1810000</v>
      </c>
      <c r="F53" s="649"/>
      <c r="G53" s="649">
        <f>SUM(G5,G10,G12,G16,G18,G24,G28,G30,G32,G39,G41,G47,G50,G52)</f>
        <v>1653614</v>
      </c>
      <c r="H53" s="649">
        <f>SUM(H38,H51,H44,H45,H27)</f>
        <v>156386</v>
      </c>
    </row>
    <row r="54" spans="1:8" ht="30.75" customHeight="1" x14ac:dyDescent="0.2">
      <c r="H54" s="653"/>
    </row>
    <row r="55" spans="1:8" ht="15.75" customHeight="1" x14ac:dyDescent="0.2"/>
    <row r="56" spans="1:8" ht="30.75" customHeight="1" x14ac:dyDescent="0.2"/>
  </sheetData>
  <sheetProtection selectLockedCells="1" selectUnlockedCells="1"/>
  <mergeCells count="30">
    <mergeCell ref="A48:A49"/>
    <mergeCell ref="B48:B49"/>
    <mergeCell ref="A50:D50"/>
    <mergeCell ref="A52:D52"/>
    <mergeCell ref="A53:D53"/>
    <mergeCell ref="A47:D47"/>
    <mergeCell ref="A26:D26"/>
    <mergeCell ref="A28:D28"/>
    <mergeCell ref="A30:D30"/>
    <mergeCell ref="A32:D32"/>
    <mergeCell ref="A34:D34"/>
    <mergeCell ref="A35:A38"/>
    <mergeCell ref="B35:B38"/>
    <mergeCell ref="A39:D39"/>
    <mergeCell ref="A41:D41"/>
    <mergeCell ref="A43:D43"/>
    <mergeCell ref="A44:A46"/>
    <mergeCell ref="B44:B46"/>
    <mergeCell ref="A24:D24"/>
    <mergeCell ref="A5:D5"/>
    <mergeCell ref="A7:D7"/>
    <mergeCell ref="A8:A9"/>
    <mergeCell ref="B8:B9"/>
    <mergeCell ref="A10:D10"/>
    <mergeCell ref="A12:D12"/>
    <mergeCell ref="A14:D14"/>
    <mergeCell ref="A16:D16"/>
    <mergeCell ref="A18:D18"/>
    <mergeCell ref="A19:A23"/>
    <mergeCell ref="B19:B2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5" firstPageNumber="0" orientation="portrait" r:id="rId1"/>
  <headerFooter alignWithMargins="0"/>
  <rowBreaks count="2" manualBreakCount="2">
    <brk id="18" max="16383" man="1"/>
    <brk id="3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E3E4-47D3-432E-98DB-FA358D71CBF8}">
  <dimension ref="A1:H14"/>
  <sheetViews>
    <sheetView view="pageBreakPreview" zoomScale="60" zoomScaleNormal="100" workbookViewId="0">
      <selection activeCell="I30" sqref="I30"/>
    </sheetView>
  </sheetViews>
  <sheetFormatPr defaultRowHeight="15" x14ac:dyDescent="0.25"/>
  <cols>
    <col min="1" max="1" width="28.28515625" style="654" customWidth="1"/>
    <col min="2" max="2" width="8.28515625" style="654" customWidth="1"/>
    <col min="3" max="3" width="10.42578125" style="654" customWidth="1"/>
    <col min="4" max="4" width="35.5703125" style="654" customWidth="1"/>
    <col min="5" max="5" width="29.7109375" style="654" customWidth="1"/>
    <col min="6" max="6" width="12" style="654" customWidth="1"/>
    <col min="7" max="7" width="13.42578125" style="654" customWidth="1"/>
    <col min="8" max="8" width="15" style="654" customWidth="1"/>
    <col min="9" max="9" width="0.42578125" style="654" customWidth="1"/>
    <col min="10" max="16384" width="9.140625" style="654"/>
  </cols>
  <sheetData>
    <row r="1" spans="1:8" x14ac:dyDescent="0.25">
      <c r="D1" s="692" t="s">
        <v>646</v>
      </c>
    </row>
    <row r="2" spans="1:8" x14ac:dyDescent="0.25">
      <c r="D2" s="692"/>
    </row>
    <row r="3" spans="1:8" ht="34.5" customHeight="1" x14ac:dyDescent="0.25">
      <c r="A3" s="688" t="s">
        <v>598</v>
      </c>
      <c r="B3" s="688"/>
    </row>
    <row r="4" spans="1:8" ht="52.5" thickBot="1" x14ac:dyDescent="0.3">
      <c r="A4" s="686" t="s">
        <v>597</v>
      </c>
      <c r="B4" s="686" t="s">
        <v>0</v>
      </c>
      <c r="C4" s="686" t="s">
        <v>596</v>
      </c>
      <c r="D4" s="686" t="s">
        <v>280</v>
      </c>
      <c r="E4" s="686" t="s">
        <v>595</v>
      </c>
      <c r="F4" s="687" t="s">
        <v>594</v>
      </c>
      <c r="G4" s="686" t="s">
        <v>593</v>
      </c>
      <c r="H4" s="686" t="s">
        <v>592</v>
      </c>
    </row>
    <row r="5" spans="1:8" x14ac:dyDescent="0.25">
      <c r="A5" s="672" t="s">
        <v>591</v>
      </c>
      <c r="B5" s="667">
        <v>1</v>
      </c>
      <c r="C5" s="668" t="s">
        <v>590</v>
      </c>
      <c r="D5" s="667" t="s">
        <v>589</v>
      </c>
      <c r="E5" s="685">
        <v>92960</v>
      </c>
      <c r="F5" s="685"/>
      <c r="G5" s="685">
        <v>92960</v>
      </c>
      <c r="H5" s="676">
        <v>0</v>
      </c>
    </row>
    <row r="6" spans="1:8" s="682" customFormat="1" ht="15.75" thickBot="1" x14ac:dyDescent="0.3">
      <c r="A6" s="992" t="s">
        <v>578</v>
      </c>
      <c r="B6" s="993"/>
      <c r="C6" s="993"/>
      <c r="D6" s="994"/>
      <c r="E6" s="675">
        <f>SUM(E5)</f>
        <v>92960</v>
      </c>
      <c r="F6" s="675">
        <v>92960</v>
      </c>
      <c r="G6" s="684">
        <f>SUM(G5)</f>
        <v>92960</v>
      </c>
      <c r="H6" s="683">
        <v>0</v>
      </c>
    </row>
    <row r="7" spans="1:8" x14ac:dyDescent="0.25">
      <c r="A7" s="995" t="s">
        <v>588</v>
      </c>
      <c r="B7" s="681">
        <v>2</v>
      </c>
      <c r="C7" s="680" t="s">
        <v>587</v>
      </c>
      <c r="D7" s="667" t="s">
        <v>586</v>
      </c>
      <c r="E7" s="677">
        <v>103800</v>
      </c>
      <c r="F7" s="677">
        <v>103800</v>
      </c>
      <c r="G7" s="679">
        <v>103800</v>
      </c>
      <c r="H7" s="678">
        <v>0</v>
      </c>
    </row>
    <row r="8" spans="1:8" x14ac:dyDescent="0.25">
      <c r="A8" s="996"/>
      <c r="B8" s="667">
        <v>3</v>
      </c>
      <c r="C8" s="668" t="s">
        <v>585</v>
      </c>
      <c r="D8" s="667" t="s">
        <v>584</v>
      </c>
      <c r="E8" s="677">
        <v>306090</v>
      </c>
      <c r="F8" s="677">
        <v>306090</v>
      </c>
      <c r="G8" s="677">
        <v>268833</v>
      </c>
      <c r="H8" s="676">
        <v>37257</v>
      </c>
    </row>
    <row r="9" spans="1:8" x14ac:dyDescent="0.25">
      <c r="A9" s="997" t="s">
        <v>578</v>
      </c>
      <c r="B9" s="998"/>
      <c r="C9" s="998"/>
      <c r="D9" s="998"/>
      <c r="E9" s="675">
        <f>SUM(E7:E8)</f>
        <v>409890</v>
      </c>
      <c r="F9" s="675">
        <f>SUM(F7:F8)</f>
        <v>409890</v>
      </c>
      <c r="G9" s="674">
        <f>SUM(G7:G8)</f>
        <v>372633</v>
      </c>
      <c r="H9" s="673">
        <f>SUM(H7:H8)</f>
        <v>37257</v>
      </c>
    </row>
    <row r="10" spans="1:8" s="664" customFormat="1" x14ac:dyDescent="0.25">
      <c r="A10" s="672" t="s">
        <v>559</v>
      </c>
      <c r="B10" s="667">
        <v>4</v>
      </c>
      <c r="C10" s="668" t="s">
        <v>583</v>
      </c>
      <c r="D10" s="667" t="s">
        <v>582</v>
      </c>
      <c r="E10" s="666">
        <v>140000</v>
      </c>
      <c r="F10" s="666">
        <v>140000</v>
      </c>
      <c r="G10" s="666">
        <v>140000</v>
      </c>
      <c r="H10" s="665">
        <v>0</v>
      </c>
    </row>
    <row r="11" spans="1:8" x14ac:dyDescent="0.25">
      <c r="A11" s="997" t="s">
        <v>578</v>
      </c>
      <c r="B11" s="998"/>
      <c r="C11" s="998"/>
      <c r="D11" s="998"/>
      <c r="E11" s="671">
        <f>SUM(E10)</f>
        <v>140000</v>
      </c>
      <c r="F11" s="671">
        <f>SUM(F10)</f>
        <v>140000</v>
      </c>
      <c r="G11" s="671">
        <f>SUM(G10)</f>
        <v>140000</v>
      </c>
      <c r="H11" s="670">
        <f>SUM(H10)</f>
        <v>0</v>
      </c>
    </row>
    <row r="12" spans="1:8" s="664" customFormat="1" ht="25.5" x14ac:dyDescent="0.25">
      <c r="A12" s="669" t="s">
        <v>581</v>
      </c>
      <c r="B12" s="667">
        <v>5</v>
      </c>
      <c r="C12" s="668" t="s">
        <v>580</v>
      </c>
      <c r="D12" s="667" t="s">
        <v>579</v>
      </c>
      <c r="E12" s="666">
        <v>90000</v>
      </c>
      <c r="F12" s="666">
        <v>90000</v>
      </c>
      <c r="G12" s="666">
        <v>62600</v>
      </c>
      <c r="H12" s="665">
        <v>27400</v>
      </c>
    </row>
    <row r="13" spans="1:8" s="660" customFormat="1" x14ac:dyDescent="0.25">
      <c r="A13" s="997" t="s">
        <v>578</v>
      </c>
      <c r="B13" s="998"/>
      <c r="C13" s="998"/>
      <c r="D13" s="998"/>
      <c r="E13" s="663">
        <f>SUM(E12:E12)</f>
        <v>90000</v>
      </c>
      <c r="F13" s="663">
        <f>SUM(F12:F12)</f>
        <v>90000</v>
      </c>
      <c r="G13" s="662">
        <f>SUM(G12)</f>
        <v>62600</v>
      </c>
      <c r="H13" s="661">
        <f>SUM(H12)</f>
        <v>27400</v>
      </c>
    </row>
    <row r="14" spans="1:8" ht="27" customHeight="1" thickBot="1" x14ac:dyDescent="0.3">
      <c r="A14" s="989" t="s">
        <v>577</v>
      </c>
      <c r="B14" s="990"/>
      <c r="C14" s="991"/>
      <c r="D14" s="659">
        <v>1000000</v>
      </c>
      <c r="E14" s="658">
        <f>SUM(E13,E11,E9,E6)</f>
        <v>732850</v>
      </c>
      <c r="F14" s="657">
        <v>732850</v>
      </c>
      <c r="G14" s="656">
        <v>668193</v>
      </c>
      <c r="H14" s="655">
        <v>64657</v>
      </c>
    </row>
  </sheetData>
  <mergeCells count="6">
    <mergeCell ref="A14:C14"/>
    <mergeCell ref="A6:D6"/>
    <mergeCell ref="A7:A8"/>
    <mergeCell ref="A9:D9"/>
    <mergeCell ref="A11:D11"/>
    <mergeCell ref="A13:D1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2C58-8E89-4FCB-9E31-687F000A1212}">
  <dimension ref="A1"/>
  <sheetViews>
    <sheetView tabSelected="1" view="pageBreakPreview" zoomScale="60" zoomScaleNormal="100" workbookViewId="0">
      <selection activeCell="I30" sqref="I30"/>
    </sheetView>
  </sheetViews>
  <sheetFormatPr defaultRowHeight="12.75" x14ac:dyDescent="0.2"/>
  <sheetData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T37"/>
  <sheetViews>
    <sheetView view="pageBreakPreview" zoomScale="75" zoomScaleNormal="100" zoomScaleSheetLayoutView="75" workbookViewId="0">
      <selection activeCell="I30" sqref="I30"/>
    </sheetView>
  </sheetViews>
  <sheetFormatPr defaultRowHeight="12.75" x14ac:dyDescent="0.2"/>
  <cols>
    <col min="1" max="1" width="26.28515625" style="1" customWidth="1"/>
    <col min="2" max="2" width="10.5703125" style="1" customWidth="1"/>
    <col min="3" max="3" width="11.5703125" style="1" customWidth="1"/>
    <col min="4" max="4" width="10.85546875" style="1" customWidth="1"/>
    <col min="5" max="5" width="11.5703125" style="1" customWidth="1"/>
    <col min="6" max="6" width="11.42578125" style="1" customWidth="1"/>
    <col min="7" max="7" width="11.140625" style="1" hidden="1" customWidth="1"/>
    <col min="8" max="8" width="12.42578125" style="1" customWidth="1"/>
    <col min="9" max="9" width="11.85546875" style="1" customWidth="1"/>
    <col min="10" max="10" width="12.140625" style="1" customWidth="1"/>
    <col min="11" max="11" width="11.140625" style="1" customWidth="1"/>
    <col min="12" max="12" width="11.85546875" style="1" customWidth="1"/>
    <col min="13" max="13" width="11.140625" style="1" customWidth="1"/>
    <col min="14" max="14" width="10.7109375" style="1" customWidth="1"/>
    <col min="15" max="15" width="10.5703125" style="1" customWidth="1"/>
    <col min="16" max="16" width="11.140625" style="1" customWidth="1"/>
    <col min="17" max="17" width="10.5703125" style="1" customWidth="1"/>
    <col min="18" max="18" width="11.140625" style="1" customWidth="1"/>
    <col min="19" max="20" width="9.140625" style="1"/>
    <col min="21" max="21" width="7.7109375" style="1" customWidth="1"/>
    <col min="22" max="22" width="8" style="1" customWidth="1"/>
    <col min="23" max="23" width="7.85546875" style="1" customWidth="1"/>
    <col min="24" max="24" width="8.140625" style="1" customWidth="1"/>
    <col min="25" max="25" width="7.7109375" style="1" customWidth="1"/>
    <col min="26" max="16384" width="9.140625" style="1"/>
  </cols>
  <sheetData>
    <row r="1" spans="1:20" ht="12.75" customHeight="1" x14ac:dyDescent="0.2">
      <c r="A1" s="831"/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  <c r="P1" s="832"/>
      <c r="Q1" s="832"/>
      <c r="R1" s="832"/>
      <c r="S1" s="832"/>
      <c r="T1" s="445"/>
    </row>
    <row r="2" spans="1:20" ht="27" customHeight="1" x14ac:dyDescent="0.2">
      <c r="A2" s="833" t="s">
        <v>433</v>
      </c>
      <c r="B2" s="833"/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3"/>
      <c r="O2" s="833"/>
      <c r="P2" s="833"/>
      <c r="Q2" s="833"/>
      <c r="R2" s="833"/>
      <c r="S2" s="833"/>
      <c r="T2" s="833"/>
    </row>
    <row r="3" spans="1:20" ht="21.75" customHeight="1" thickBot="1" x14ac:dyDescent="0.25">
      <c r="A3" s="834" t="s">
        <v>382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472" t="s">
        <v>383</v>
      </c>
      <c r="S3" s="442"/>
      <c r="T3" s="7"/>
    </row>
    <row r="4" spans="1:20" ht="53.25" customHeight="1" x14ac:dyDescent="0.2">
      <c r="A4" s="384" t="s">
        <v>136</v>
      </c>
      <c r="B4" s="824" t="s">
        <v>137</v>
      </c>
      <c r="C4" s="824"/>
      <c r="D4" s="824"/>
      <c r="E4" s="829"/>
      <c r="F4" s="824" t="s">
        <v>138</v>
      </c>
      <c r="G4" s="830"/>
      <c r="H4" s="830"/>
      <c r="I4" s="830"/>
      <c r="J4" s="829"/>
      <c r="K4" s="824" t="s">
        <v>139</v>
      </c>
      <c r="L4" s="824"/>
      <c r="M4" s="824"/>
      <c r="N4" s="829"/>
      <c r="O4" s="824" t="s">
        <v>133</v>
      </c>
      <c r="P4" s="830"/>
      <c r="Q4" s="830"/>
      <c r="R4" s="826"/>
      <c r="S4" s="7"/>
      <c r="T4" s="7"/>
    </row>
    <row r="5" spans="1:20" ht="42.75" customHeight="1" x14ac:dyDescent="0.25">
      <c r="A5" s="385"/>
      <c r="B5" s="328" t="s">
        <v>348</v>
      </c>
      <c r="C5" s="328" t="s">
        <v>302</v>
      </c>
      <c r="D5" s="470" t="s">
        <v>380</v>
      </c>
      <c r="E5" s="470" t="s">
        <v>381</v>
      </c>
      <c r="F5" s="328" t="s">
        <v>348</v>
      </c>
      <c r="G5" s="328" t="s">
        <v>302</v>
      </c>
      <c r="H5" s="328" t="s">
        <v>302</v>
      </c>
      <c r="I5" s="470" t="s">
        <v>380</v>
      </c>
      <c r="J5" s="470" t="s">
        <v>381</v>
      </c>
      <c r="K5" s="328" t="s">
        <v>348</v>
      </c>
      <c r="L5" s="328" t="s">
        <v>302</v>
      </c>
      <c r="M5" s="470" t="s">
        <v>380</v>
      </c>
      <c r="N5" s="470" t="s">
        <v>381</v>
      </c>
      <c r="O5" s="328" t="s">
        <v>348</v>
      </c>
      <c r="P5" s="328" t="s">
        <v>302</v>
      </c>
      <c r="Q5" s="470" t="s">
        <v>380</v>
      </c>
      <c r="R5" s="557" t="s">
        <v>381</v>
      </c>
      <c r="S5" s="7"/>
      <c r="T5" s="7"/>
    </row>
    <row r="6" spans="1:20" ht="19.5" customHeight="1" x14ac:dyDescent="0.2">
      <c r="A6" s="386" t="s">
        <v>140</v>
      </c>
      <c r="B6" s="212">
        <v>45738</v>
      </c>
      <c r="C6" s="212">
        <v>45738</v>
      </c>
      <c r="D6" s="212">
        <v>46633</v>
      </c>
      <c r="E6" s="545">
        <f>D6/C6</f>
        <v>1.0195679741134287</v>
      </c>
      <c r="F6" s="17">
        <v>109682</v>
      </c>
      <c r="G6" s="14"/>
      <c r="H6" s="17">
        <v>109922</v>
      </c>
      <c r="I6" s="17">
        <v>90153</v>
      </c>
      <c r="J6" s="549">
        <f>I6/H6</f>
        <v>0.82015429122468664</v>
      </c>
      <c r="K6" s="17"/>
      <c r="L6" s="17"/>
      <c r="M6" s="17"/>
      <c r="N6" s="17"/>
      <c r="O6" s="17"/>
      <c r="P6" s="17"/>
      <c r="Q6" s="17">
        <v>1248</v>
      </c>
      <c r="R6" s="387"/>
      <c r="S6" s="7"/>
      <c r="T6" s="7"/>
    </row>
    <row r="7" spans="1:20" ht="15.75" customHeight="1" x14ac:dyDescent="0.25">
      <c r="A7" s="386" t="s">
        <v>562</v>
      </c>
      <c r="B7" s="212">
        <v>14876</v>
      </c>
      <c r="C7" s="212">
        <v>17398</v>
      </c>
      <c r="D7" s="212">
        <v>14112</v>
      </c>
      <c r="E7" s="545">
        <f t="shared" ref="E7:E13" si="0">D7/C7</f>
        <v>0.81112771582940568</v>
      </c>
      <c r="F7" s="17">
        <v>51825</v>
      </c>
      <c r="G7" s="15"/>
      <c r="H7" s="17">
        <v>53842</v>
      </c>
      <c r="I7" s="17">
        <v>53842</v>
      </c>
      <c r="J7" s="549">
        <f t="shared" ref="J7:J13" si="1">I7/H7</f>
        <v>1</v>
      </c>
      <c r="K7" s="17"/>
      <c r="L7" s="17"/>
      <c r="M7" s="17"/>
      <c r="N7" s="17"/>
      <c r="O7" s="17"/>
      <c r="P7" s="17"/>
      <c r="Q7" s="17">
        <v>250</v>
      </c>
      <c r="R7" s="387"/>
      <c r="S7" s="7"/>
      <c r="T7" s="7"/>
    </row>
    <row r="8" spans="1:20" ht="15" customHeight="1" x14ac:dyDescent="0.25">
      <c r="A8" s="386" t="s">
        <v>141</v>
      </c>
      <c r="B8" s="212">
        <v>11300</v>
      </c>
      <c r="C8" s="212">
        <v>11300</v>
      </c>
      <c r="D8" s="212">
        <v>10046</v>
      </c>
      <c r="E8" s="545">
        <f t="shared" si="0"/>
        <v>0.88902654867256636</v>
      </c>
      <c r="F8" s="17">
        <v>30422</v>
      </c>
      <c r="G8" s="15"/>
      <c r="H8" s="17">
        <v>31086</v>
      </c>
      <c r="I8" s="17">
        <v>31086</v>
      </c>
      <c r="J8" s="549">
        <f t="shared" si="1"/>
        <v>1</v>
      </c>
      <c r="K8" s="17"/>
      <c r="L8" s="17"/>
      <c r="M8" s="17"/>
      <c r="N8" s="17"/>
      <c r="O8" s="17"/>
      <c r="P8" s="17"/>
      <c r="Q8" s="17">
        <v>71</v>
      </c>
      <c r="R8" s="387"/>
      <c r="S8" s="7"/>
      <c r="T8" s="7"/>
    </row>
    <row r="9" spans="1:20" ht="15" customHeight="1" x14ac:dyDescent="0.2">
      <c r="A9" s="386" t="s">
        <v>142</v>
      </c>
      <c r="B9" s="212">
        <v>1100</v>
      </c>
      <c r="C9" s="212">
        <v>1665</v>
      </c>
      <c r="D9" s="212">
        <v>1289</v>
      </c>
      <c r="E9" s="545">
        <f t="shared" si="0"/>
        <v>0.77417417417417422</v>
      </c>
      <c r="F9" s="17">
        <v>34271</v>
      </c>
      <c r="G9" s="14"/>
      <c r="H9" s="17">
        <v>35387</v>
      </c>
      <c r="I9" s="17">
        <v>35387</v>
      </c>
      <c r="J9" s="549">
        <f t="shared" si="1"/>
        <v>1</v>
      </c>
      <c r="K9" s="17"/>
      <c r="L9" s="17"/>
      <c r="M9" s="17"/>
      <c r="N9" s="17"/>
      <c r="O9" s="17"/>
      <c r="P9" s="17"/>
      <c r="Q9" s="17"/>
      <c r="R9" s="387"/>
      <c r="S9" s="7"/>
      <c r="T9" s="7"/>
    </row>
    <row r="10" spans="1:20" ht="14.25" customHeight="1" x14ac:dyDescent="0.25">
      <c r="A10" s="386" t="s">
        <v>143</v>
      </c>
      <c r="B10" s="212">
        <v>89373</v>
      </c>
      <c r="C10" s="212">
        <v>89373</v>
      </c>
      <c r="D10" s="212">
        <v>77018</v>
      </c>
      <c r="E10" s="545">
        <f t="shared" si="0"/>
        <v>0.86175914426057088</v>
      </c>
      <c r="F10" s="17">
        <v>122649</v>
      </c>
      <c r="G10" s="15"/>
      <c r="H10" s="17">
        <v>122649</v>
      </c>
      <c r="I10" s="17">
        <v>122323</v>
      </c>
      <c r="J10" s="549">
        <f t="shared" si="1"/>
        <v>0.9973420084957888</v>
      </c>
      <c r="K10" s="17"/>
      <c r="L10" s="17"/>
      <c r="M10" s="17"/>
      <c r="N10" s="17"/>
      <c r="O10" s="17"/>
      <c r="P10" s="17"/>
      <c r="Q10" s="17">
        <v>1467</v>
      </c>
      <c r="R10" s="387"/>
      <c r="S10" s="7"/>
      <c r="T10" s="7"/>
    </row>
    <row r="11" spans="1:20" ht="15" customHeight="1" x14ac:dyDescent="0.2">
      <c r="A11" s="355" t="s">
        <v>126</v>
      </c>
      <c r="B11" s="209">
        <f>SUM(B6:B10)</f>
        <v>162387</v>
      </c>
      <c r="C11" s="209">
        <f>SUM(C6:C10)</f>
        <v>165474</v>
      </c>
      <c r="D11" s="209">
        <f>SUM(D6:D10)</f>
        <v>149098</v>
      </c>
      <c r="E11" s="551">
        <f t="shared" si="0"/>
        <v>0.90103581227262286</v>
      </c>
      <c r="F11" s="16">
        <f>SUM(F6:F10)</f>
        <v>348849</v>
      </c>
      <c r="G11" s="16">
        <f t="shared" ref="G11:Q11" si="2">SUM(G6:G10)</f>
        <v>0</v>
      </c>
      <c r="H11" s="16">
        <f>SUM(H6:H10)</f>
        <v>352886</v>
      </c>
      <c r="I11" s="16">
        <f>SUM(I6:I10)</f>
        <v>332791</v>
      </c>
      <c r="J11" s="552">
        <f t="shared" si="1"/>
        <v>0.94305526430631992</v>
      </c>
      <c r="K11" s="16">
        <f t="shared" si="2"/>
        <v>0</v>
      </c>
      <c r="L11" s="16">
        <f t="shared" si="2"/>
        <v>0</v>
      </c>
      <c r="M11" s="16">
        <f t="shared" si="2"/>
        <v>0</v>
      </c>
      <c r="N11" s="16"/>
      <c r="O11" s="16">
        <f t="shared" si="2"/>
        <v>0</v>
      </c>
      <c r="P11" s="16">
        <f t="shared" si="2"/>
        <v>0</v>
      </c>
      <c r="Q11" s="16">
        <f t="shared" si="2"/>
        <v>3036</v>
      </c>
      <c r="R11" s="388"/>
      <c r="S11" s="7"/>
      <c r="T11" s="7"/>
    </row>
    <row r="12" spans="1:20" ht="33" customHeight="1" x14ac:dyDescent="0.25">
      <c r="A12" s="355" t="s">
        <v>144</v>
      </c>
      <c r="B12" s="389">
        <v>3800</v>
      </c>
      <c r="C12" s="389">
        <v>3800</v>
      </c>
      <c r="D12" s="389">
        <v>2900</v>
      </c>
      <c r="E12" s="551">
        <f t="shared" si="0"/>
        <v>0.76315789473684215</v>
      </c>
      <c r="F12" s="390">
        <v>384252</v>
      </c>
      <c r="G12" s="390"/>
      <c r="H12" s="390">
        <v>384252</v>
      </c>
      <c r="I12" s="390">
        <v>330506</v>
      </c>
      <c r="J12" s="552">
        <f t="shared" si="1"/>
        <v>0.86012824916981567</v>
      </c>
      <c r="K12" s="390"/>
      <c r="L12" s="390"/>
      <c r="M12" s="390"/>
      <c r="N12" s="390"/>
      <c r="O12" s="390"/>
      <c r="P12" s="390">
        <v>7100</v>
      </c>
      <c r="Q12" s="390">
        <v>7058</v>
      </c>
      <c r="R12" s="548">
        <f>Q12/P12</f>
        <v>0.99408450704225348</v>
      </c>
      <c r="S12" s="7"/>
      <c r="T12" s="7"/>
    </row>
    <row r="13" spans="1:20" ht="16.5" thickBot="1" x14ac:dyDescent="0.3">
      <c r="A13" s="391" t="s">
        <v>145</v>
      </c>
      <c r="B13" s="392">
        <f t="shared" ref="B13" si="3">B12+B11</f>
        <v>166187</v>
      </c>
      <c r="C13" s="392">
        <f t="shared" ref="C13:Q13" si="4">C12+C11</f>
        <v>169274</v>
      </c>
      <c r="D13" s="392">
        <f t="shared" si="4"/>
        <v>151998</v>
      </c>
      <c r="E13" s="558">
        <f t="shared" si="0"/>
        <v>0.89794061698784222</v>
      </c>
      <c r="F13" s="393">
        <f>F12+F11</f>
        <v>733101</v>
      </c>
      <c r="G13" s="393">
        <f t="shared" si="4"/>
        <v>0</v>
      </c>
      <c r="H13" s="393">
        <f>H12+H11</f>
        <v>737138</v>
      </c>
      <c r="I13" s="393">
        <f>I12+I11</f>
        <v>663297</v>
      </c>
      <c r="J13" s="559">
        <f t="shared" si="1"/>
        <v>0.89982744072344667</v>
      </c>
      <c r="K13" s="393">
        <f t="shared" si="4"/>
        <v>0</v>
      </c>
      <c r="L13" s="393">
        <f t="shared" si="4"/>
        <v>0</v>
      </c>
      <c r="M13" s="393">
        <f t="shared" si="4"/>
        <v>0</v>
      </c>
      <c r="N13" s="393"/>
      <c r="O13" s="393">
        <f t="shared" ref="O13" si="5">O12+O11</f>
        <v>0</v>
      </c>
      <c r="P13" s="393">
        <f t="shared" si="4"/>
        <v>7100</v>
      </c>
      <c r="Q13" s="393">
        <f t="shared" si="4"/>
        <v>10094</v>
      </c>
      <c r="R13" s="560">
        <f>Q13/P13</f>
        <v>1.4216901408450704</v>
      </c>
      <c r="S13" s="7"/>
      <c r="T13" s="7"/>
    </row>
    <row r="14" spans="1:20" ht="16.5" thickBot="1" x14ac:dyDescent="0.3">
      <c r="A14" s="394"/>
      <c r="B14" s="211"/>
      <c r="C14" s="211"/>
      <c r="D14" s="211"/>
      <c r="E14" s="2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7"/>
      <c r="T14" s="7"/>
    </row>
    <row r="15" spans="1:20" ht="46.5" customHeight="1" x14ac:dyDescent="0.2">
      <c r="A15" s="384" t="s">
        <v>136</v>
      </c>
      <c r="B15" s="824" t="s">
        <v>134</v>
      </c>
      <c r="C15" s="830"/>
      <c r="D15" s="830"/>
      <c r="E15" s="829"/>
      <c r="F15" s="824" t="s">
        <v>146</v>
      </c>
      <c r="G15" s="824"/>
      <c r="H15" s="824"/>
      <c r="I15" s="824"/>
      <c r="J15" s="829"/>
      <c r="K15" s="824" t="s">
        <v>147</v>
      </c>
      <c r="L15" s="825"/>
      <c r="M15" s="825"/>
      <c r="N15" s="829"/>
      <c r="O15" s="824" t="s">
        <v>148</v>
      </c>
      <c r="P15" s="825"/>
      <c r="Q15" s="825"/>
      <c r="R15" s="826"/>
      <c r="S15" s="7"/>
      <c r="T15" s="7"/>
    </row>
    <row r="16" spans="1:20" ht="39.75" customHeight="1" x14ac:dyDescent="0.25">
      <c r="A16" s="395"/>
      <c r="B16" s="328" t="s">
        <v>348</v>
      </c>
      <c r="C16" s="328" t="s">
        <v>302</v>
      </c>
      <c r="D16" s="470" t="s">
        <v>380</v>
      </c>
      <c r="E16" s="470" t="s">
        <v>381</v>
      </c>
      <c r="F16" s="328" t="s">
        <v>348</v>
      </c>
      <c r="G16" s="328" t="s">
        <v>302</v>
      </c>
      <c r="H16" s="328" t="s">
        <v>302</v>
      </c>
      <c r="I16" s="470" t="s">
        <v>380</v>
      </c>
      <c r="J16" s="470" t="s">
        <v>381</v>
      </c>
      <c r="K16" s="328" t="s">
        <v>348</v>
      </c>
      <c r="L16" s="328" t="s">
        <v>302</v>
      </c>
      <c r="M16" s="470" t="s">
        <v>380</v>
      </c>
      <c r="N16" s="470" t="s">
        <v>381</v>
      </c>
      <c r="O16" s="328" t="s">
        <v>348</v>
      </c>
      <c r="P16" s="328" t="s">
        <v>302</v>
      </c>
      <c r="Q16" s="470" t="s">
        <v>380</v>
      </c>
      <c r="R16" s="557" t="s">
        <v>381</v>
      </c>
      <c r="S16" s="7"/>
      <c r="T16" s="7"/>
    </row>
    <row r="17" spans="1:20" ht="13.5" customHeight="1" x14ac:dyDescent="0.2">
      <c r="A17" s="386" t="s">
        <v>140</v>
      </c>
      <c r="B17" s="212"/>
      <c r="C17" s="212"/>
      <c r="D17" s="212"/>
      <c r="E17" s="212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>
        <v>262</v>
      </c>
      <c r="Q17" s="17">
        <v>262</v>
      </c>
      <c r="R17" s="550">
        <f>Q17/P17</f>
        <v>1</v>
      </c>
      <c r="S17" s="7"/>
      <c r="T17" s="7"/>
    </row>
    <row r="18" spans="1:20" ht="15" customHeight="1" x14ac:dyDescent="0.2">
      <c r="A18" s="386" t="s">
        <v>562</v>
      </c>
      <c r="B18" s="212"/>
      <c r="C18" s="212"/>
      <c r="D18" s="212"/>
      <c r="E18" s="212"/>
      <c r="F18" s="18"/>
      <c r="G18" s="18"/>
      <c r="H18" s="18"/>
      <c r="I18" s="18"/>
      <c r="J18" s="18"/>
      <c r="K18" s="17"/>
      <c r="L18" s="17"/>
      <c r="M18" s="17"/>
      <c r="N18" s="17"/>
      <c r="O18" s="17"/>
      <c r="P18" s="17">
        <v>35</v>
      </c>
      <c r="Q18" s="17">
        <v>35</v>
      </c>
      <c r="R18" s="550">
        <f t="shared" ref="R18:R24" si="6">Q18/P18</f>
        <v>1</v>
      </c>
      <c r="S18" s="7"/>
      <c r="T18" s="7"/>
    </row>
    <row r="19" spans="1:20" ht="15.75" x14ac:dyDescent="0.2">
      <c r="A19" s="386" t="s">
        <v>141</v>
      </c>
      <c r="B19" s="212"/>
      <c r="C19" s="212"/>
      <c r="D19" s="212"/>
      <c r="E19" s="212"/>
      <c r="F19" s="18"/>
      <c r="G19" s="18"/>
      <c r="H19" s="18"/>
      <c r="I19" s="18"/>
      <c r="J19" s="18"/>
      <c r="K19" s="17"/>
      <c r="L19" s="17"/>
      <c r="M19" s="17"/>
      <c r="N19" s="17"/>
      <c r="O19" s="17">
        <v>300</v>
      </c>
      <c r="P19" s="17">
        <v>1071</v>
      </c>
      <c r="Q19" s="17">
        <v>1071</v>
      </c>
      <c r="R19" s="550">
        <f t="shared" si="6"/>
        <v>1</v>
      </c>
      <c r="S19" s="7"/>
      <c r="T19" s="7"/>
    </row>
    <row r="20" spans="1:20" ht="15.75" x14ac:dyDescent="0.2">
      <c r="A20" s="386" t="s">
        <v>142</v>
      </c>
      <c r="B20" s="212"/>
      <c r="C20" s="212"/>
      <c r="D20" s="212"/>
      <c r="E20" s="212"/>
      <c r="F20" s="18"/>
      <c r="G20" s="18"/>
      <c r="H20" s="18"/>
      <c r="I20" s="18"/>
      <c r="J20" s="18"/>
      <c r="K20" s="17"/>
      <c r="L20" s="17"/>
      <c r="M20" s="17"/>
      <c r="N20" s="17"/>
      <c r="O20" s="17"/>
      <c r="P20" s="17">
        <v>319</v>
      </c>
      <c r="Q20" s="17">
        <v>319</v>
      </c>
      <c r="R20" s="550">
        <f t="shared" si="6"/>
        <v>1</v>
      </c>
      <c r="S20" s="7"/>
      <c r="T20" s="7"/>
    </row>
    <row r="21" spans="1:20" ht="31.5" x14ac:dyDescent="0.25">
      <c r="A21" s="386" t="s">
        <v>143</v>
      </c>
      <c r="B21" s="212"/>
      <c r="C21" s="212"/>
      <c r="D21" s="212"/>
      <c r="E21" s="212"/>
      <c r="F21" s="18"/>
      <c r="G21" s="18"/>
      <c r="H21" s="18"/>
      <c r="I21" s="360">
        <v>300</v>
      </c>
      <c r="J21" s="18"/>
      <c r="K21" s="17"/>
      <c r="L21" s="17"/>
      <c r="M21" s="17"/>
      <c r="N21" s="17"/>
      <c r="O21" s="17">
        <v>2000</v>
      </c>
      <c r="P21" s="17">
        <v>7153</v>
      </c>
      <c r="Q21" s="17">
        <v>7153</v>
      </c>
      <c r="R21" s="550">
        <f t="shared" si="6"/>
        <v>1</v>
      </c>
      <c r="S21" s="7"/>
      <c r="T21" s="7"/>
    </row>
    <row r="22" spans="1:20" ht="18.75" customHeight="1" x14ac:dyDescent="0.2">
      <c r="A22" s="355" t="s">
        <v>126</v>
      </c>
      <c r="B22" s="212">
        <f t="shared" ref="B22:M22" si="7">B17+B18+B19+B20+B21</f>
        <v>0</v>
      </c>
      <c r="C22" s="212">
        <f t="shared" si="7"/>
        <v>0</v>
      </c>
      <c r="D22" s="212">
        <f t="shared" si="7"/>
        <v>0</v>
      </c>
      <c r="E22" s="212"/>
      <c r="F22" s="17">
        <f t="shared" si="7"/>
        <v>0</v>
      </c>
      <c r="G22" s="17">
        <f t="shared" si="7"/>
        <v>0</v>
      </c>
      <c r="H22" s="17">
        <f t="shared" si="7"/>
        <v>0</v>
      </c>
      <c r="I22" s="212">
        <f t="shared" si="7"/>
        <v>300</v>
      </c>
      <c r="J22" s="17"/>
      <c r="K22" s="17">
        <f t="shared" si="7"/>
        <v>0</v>
      </c>
      <c r="L22" s="17">
        <f t="shared" si="7"/>
        <v>0</v>
      </c>
      <c r="M22" s="17">
        <f t="shared" si="7"/>
        <v>0</v>
      </c>
      <c r="N22" s="17"/>
      <c r="O22" s="473">
        <f>O17+O18+O19+O20+O21</f>
        <v>2300</v>
      </c>
      <c r="P22" s="473">
        <f>P17+P18+P19+P20+P21</f>
        <v>8840</v>
      </c>
      <c r="Q22" s="473">
        <f>Q17+Q18+Q19+Q20+Q21</f>
        <v>8840</v>
      </c>
      <c r="R22" s="553">
        <f t="shared" si="6"/>
        <v>1</v>
      </c>
      <c r="S22" s="7"/>
      <c r="T22" s="7"/>
    </row>
    <row r="23" spans="1:20" ht="31.5" x14ac:dyDescent="0.25">
      <c r="A23" s="355" t="s">
        <v>3</v>
      </c>
      <c r="B23" s="389">
        <v>23575</v>
      </c>
      <c r="C23" s="389">
        <v>34968</v>
      </c>
      <c r="D23" s="389">
        <v>10733</v>
      </c>
      <c r="E23" s="546">
        <f>D23/C23</f>
        <v>0.30693777167696179</v>
      </c>
      <c r="F23" s="390"/>
      <c r="G23" s="390"/>
      <c r="H23" s="390"/>
      <c r="I23" s="389"/>
      <c r="J23" s="390"/>
      <c r="K23" s="390"/>
      <c r="L23" s="390"/>
      <c r="M23" s="390"/>
      <c r="N23" s="390"/>
      <c r="O23" s="390">
        <v>6751</v>
      </c>
      <c r="P23" s="390">
        <v>5407</v>
      </c>
      <c r="Q23" s="390">
        <v>5407</v>
      </c>
      <c r="R23" s="553">
        <f t="shared" si="6"/>
        <v>1</v>
      </c>
      <c r="S23" s="7"/>
      <c r="T23" s="7"/>
    </row>
    <row r="24" spans="1:20" ht="16.5" thickBot="1" x14ac:dyDescent="0.3">
      <c r="A24" s="391" t="s">
        <v>145</v>
      </c>
      <c r="B24" s="392">
        <f t="shared" ref="B24" si="8">B22+B23</f>
        <v>23575</v>
      </c>
      <c r="C24" s="392">
        <f t="shared" ref="C24:Q24" si="9">C22+C23</f>
        <v>34968</v>
      </c>
      <c r="D24" s="392">
        <f t="shared" si="9"/>
        <v>10733</v>
      </c>
      <c r="E24" s="547">
        <f>D24/C24</f>
        <v>0.30693777167696179</v>
      </c>
      <c r="F24" s="393">
        <f t="shared" si="9"/>
        <v>0</v>
      </c>
      <c r="G24" s="393">
        <f t="shared" si="9"/>
        <v>0</v>
      </c>
      <c r="H24" s="393">
        <f t="shared" si="9"/>
        <v>0</v>
      </c>
      <c r="I24" s="392">
        <f t="shared" si="9"/>
        <v>300</v>
      </c>
      <c r="J24" s="393"/>
      <c r="K24" s="393">
        <f t="shared" si="9"/>
        <v>0</v>
      </c>
      <c r="L24" s="393">
        <f t="shared" si="9"/>
        <v>0</v>
      </c>
      <c r="M24" s="393">
        <f t="shared" si="9"/>
        <v>0</v>
      </c>
      <c r="N24" s="393"/>
      <c r="O24" s="393">
        <f t="shared" ref="O24" si="10">O22+O23</f>
        <v>9051</v>
      </c>
      <c r="P24" s="393">
        <f t="shared" si="9"/>
        <v>14247</v>
      </c>
      <c r="Q24" s="393">
        <f t="shared" si="9"/>
        <v>14247</v>
      </c>
      <c r="R24" s="561">
        <f t="shared" si="6"/>
        <v>1</v>
      </c>
      <c r="S24" s="7"/>
      <c r="T24" s="7"/>
    </row>
    <row r="25" spans="1:20" ht="15.75" x14ac:dyDescent="0.25">
      <c r="A25" s="210"/>
      <c r="B25" s="211"/>
      <c r="C25" s="211"/>
      <c r="D25" s="211"/>
      <c r="E25" s="2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7"/>
      <c r="T25" s="7"/>
    </row>
    <row r="26" spans="1:20" ht="16.5" thickBot="1" x14ac:dyDescent="0.3">
      <c r="A26" s="210"/>
      <c r="B26" s="211"/>
      <c r="C26" s="211"/>
      <c r="D26" s="211"/>
      <c r="E26" s="211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7"/>
      <c r="T26" s="7"/>
    </row>
    <row r="27" spans="1:20" ht="33" customHeight="1" x14ac:dyDescent="0.2">
      <c r="A27" s="396" t="s">
        <v>136</v>
      </c>
      <c r="B27" s="824" t="s">
        <v>149</v>
      </c>
      <c r="C27" s="824"/>
      <c r="D27" s="824"/>
      <c r="E27" s="826"/>
      <c r="F27" s="827"/>
      <c r="G27" s="828"/>
      <c r="H27" s="828"/>
      <c r="I27" s="20"/>
      <c r="J27" s="20"/>
      <c r="K27" s="827"/>
      <c r="L27" s="828"/>
      <c r="M27" s="20"/>
      <c r="N27" s="20"/>
      <c r="O27" s="20"/>
      <c r="P27" s="7"/>
      <c r="Q27" s="7"/>
      <c r="R27" s="7"/>
      <c r="S27" s="7"/>
      <c r="T27" s="7"/>
    </row>
    <row r="28" spans="1:20" ht="38.25" customHeight="1" x14ac:dyDescent="0.25">
      <c r="A28" s="385"/>
      <c r="B28" s="328" t="s">
        <v>348</v>
      </c>
      <c r="C28" s="328" t="s">
        <v>302</v>
      </c>
      <c r="D28" s="470" t="s">
        <v>380</v>
      </c>
      <c r="E28" s="557" t="s">
        <v>381</v>
      </c>
      <c r="F28" s="21"/>
      <c r="G28" s="21"/>
      <c r="H28" s="21"/>
      <c r="I28" s="21"/>
      <c r="J28" s="21"/>
      <c r="K28" s="21"/>
      <c r="L28" s="21"/>
      <c r="M28" s="21"/>
      <c r="N28" s="21"/>
      <c r="O28" s="22"/>
      <c r="P28" s="22"/>
      <c r="Q28" s="22"/>
      <c r="R28" s="22"/>
      <c r="S28" s="7"/>
      <c r="T28" s="7"/>
    </row>
    <row r="29" spans="1:20" ht="15.75" x14ac:dyDescent="0.2">
      <c r="A29" s="386" t="s">
        <v>140</v>
      </c>
      <c r="B29" s="212">
        <f t="shared" ref="B29:B34" si="11">B6+F6+K6+O6+B17+F17+K17+O17</f>
        <v>155420</v>
      </c>
      <c r="C29" s="212">
        <f t="shared" ref="C29:D31" si="12">C6+H6+L6+P6+C17+H17+L17+P17</f>
        <v>155922</v>
      </c>
      <c r="D29" s="212">
        <f>D6+I6+M6+Q6+D17+I17+M17+Q17</f>
        <v>138296</v>
      </c>
      <c r="E29" s="554">
        <f>D29/C29</f>
        <v>0.88695629866215164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7"/>
      <c r="Q29" s="7"/>
      <c r="R29" s="7"/>
      <c r="S29" s="7"/>
      <c r="T29" s="7"/>
    </row>
    <row r="30" spans="1:20" ht="15.75" customHeight="1" x14ac:dyDescent="0.2">
      <c r="A30" s="386" t="s">
        <v>562</v>
      </c>
      <c r="B30" s="212">
        <f t="shared" si="11"/>
        <v>66701</v>
      </c>
      <c r="C30" s="212">
        <f>C7+H7+L7+P7+C18+H18+L18+P18</f>
        <v>71275</v>
      </c>
      <c r="D30" s="212">
        <f>D7+I7+M7+Q7+D18+I18+M18+Q18</f>
        <v>68239</v>
      </c>
      <c r="E30" s="554">
        <f t="shared" ref="E30:E36" si="13">D30/C30</f>
        <v>0.95740441950192912</v>
      </c>
      <c r="F30" s="23"/>
      <c r="G30" s="24"/>
      <c r="H30" s="23"/>
      <c r="I30" s="23"/>
      <c r="J30" s="23"/>
      <c r="K30" s="23"/>
      <c r="L30" s="23" t="s">
        <v>169</v>
      </c>
      <c r="M30" s="23"/>
      <c r="N30" s="23"/>
      <c r="O30" s="23"/>
      <c r="P30" s="7"/>
      <c r="Q30" s="7"/>
      <c r="R30" s="7"/>
      <c r="S30" s="7"/>
      <c r="T30" s="7"/>
    </row>
    <row r="31" spans="1:20" ht="15.75" x14ac:dyDescent="0.2">
      <c r="A31" s="386" t="s">
        <v>141</v>
      </c>
      <c r="B31" s="212">
        <f t="shared" si="11"/>
        <v>42022</v>
      </c>
      <c r="C31" s="212">
        <f t="shared" si="12"/>
        <v>43457</v>
      </c>
      <c r="D31" s="212">
        <f t="shared" si="12"/>
        <v>42274</v>
      </c>
      <c r="E31" s="554">
        <f t="shared" si="13"/>
        <v>0.97277768828957356</v>
      </c>
      <c r="F31" s="23"/>
      <c r="G31" s="24"/>
      <c r="H31" s="24"/>
      <c r="I31" s="24"/>
      <c r="J31" s="24"/>
      <c r="K31" s="23"/>
      <c r="L31" s="23"/>
      <c r="M31" s="23"/>
      <c r="N31" s="23"/>
      <c r="O31" s="23"/>
      <c r="P31" s="7"/>
      <c r="Q31" s="7"/>
      <c r="R31" s="7"/>
      <c r="S31" s="7"/>
      <c r="T31" s="7"/>
    </row>
    <row r="32" spans="1:20" ht="15.75" x14ac:dyDescent="0.25">
      <c r="A32" s="386" t="s">
        <v>142</v>
      </c>
      <c r="B32" s="212">
        <f t="shared" si="11"/>
        <v>35371</v>
      </c>
      <c r="C32" s="212">
        <f t="shared" ref="C32:D34" si="14">C9+H9+L9+P9+C20+H20+L20+P20</f>
        <v>37371</v>
      </c>
      <c r="D32" s="212">
        <f t="shared" si="14"/>
        <v>36995</v>
      </c>
      <c r="E32" s="554">
        <f t="shared" si="13"/>
        <v>0.98993872253886706</v>
      </c>
      <c r="F32" s="23"/>
      <c r="G32" s="25"/>
      <c r="H32" s="25"/>
      <c r="I32" s="25"/>
      <c r="J32" s="25"/>
      <c r="K32" s="23"/>
      <c r="L32" s="23"/>
      <c r="M32" s="23"/>
      <c r="N32" s="23"/>
      <c r="O32" s="23"/>
      <c r="P32" s="7"/>
      <c r="Q32" s="7"/>
      <c r="R32" s="7"/>
      <c r="S32" s="7"/>
      <c r="T32" s="7"/>
    </row>
    <row r="33" spans="1:20" ht="31.5" x14ac:dyDescent="0.25">
      <c r="A33" s="386" t="s">
        <v>143</v>
      </c>
      <c r="B33" s="212">
        <f t="shared" si="11"/>
        <v>214022</v>
      </c>
      <c r="C33" s="212">
        <f t="shared" si="14"/>
        <v>219175</v>
      </c>
      <c r="D33" s="212">
        <f t="shared" si="14"/>
        <v>208261</v>
      </c>
      <c r="E33" s="554">
        <f t="shared" si="13"/>
        <v>0.95020417474620733</v>
      </c>
      <c r="F33" s="23"/>
      <c r="G33" s="25"/>
      <c r="H33" s="25"/>
      <c r="I33" s="25"/>
      <c r="J33" s="25"/>
      <c r="K33" s="23"/>
      <c r="L33" s="23"/>
      <c r="M33" s="23"/>
      <c r="N33" s="23"/>
      <c r="O33" s="23"/>
      <c r="P33" s="7"/>
      <c r="Q33" s="7"/>
      <c r="R33" s="7"/>
      <c r="S33" s="7"/>
      <c r="T33" s="7"/>
    </row>
    <row r="34" spans="1:20" ht="15.75" x14ac:dyDescent="0.2">
      <c r="A34" s="355" t="s">
        <v>126</v>
      </c>
      <c r="B34" s="474">
        <f t="shared" si="11"/>
        <v>513536</v>
      </c>
      <c r="C34" s="474">
        <f t="shared" si="14"/>
        <v>527200</v>
      </c>
      <c r="D34" s="474">
        <f t="shared" si="14"/>
        <v>494065</v>
      </c>
      <c r="E34" s="555">
        <f t="shared" si="13"/>
        <v>0.93714908952959031</v>
      </c>
      <c r="F34" s="23"/>
      <c r="G34" s="24"/>
      <c r="H34" s="24"/>
      <c r="I34" s="24"/>
      <c r="J34" s="24"/>
      <c r="K34" s="23"/>
      <c r="L34" s="23"/>
      <c r="M34" s="23"/>
      <c r="N34" s="23"/>
      <c r="O34" s="23"/>
      <c r="P34" s="7"/>
      <c r="Q34" s="7"/>
      <c r="R34" s="7"/>
      <c r="S34" s="7"/>
      <c r="T34" s="7"/>
    </row>
    <row r="35" spans="1:20" ht="31.5" x14ac:dyDescent="0.2">
      <c r="A35" s="355" t="s">
        <v>3</v>
      </c>
      <c r="B35" s="474">
        <f>B12+F12+K12+O12+B23+F23+K23+O23</f>
        <v>418378</v>
      </c>
      <c r="C35" s="474">
        <f>C12+G12+L12+P12+C23+G23+L23+P23+H12</f>
        <v>435527</v>
      </c>
      <c r="D35" s="474">
        <f>D12+I12+Q12+Q23+D23+I23</f>
        <v>356604</v>
      </c>
      <c r="E35" s="555">
        <f t="shared" si="13"/>
        <v>0.81878735417092396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7"/>
      <c r="T35" s="7"/>
    </row>
    <row r="36" spans="1:20" ht="16.5" thickBot="1" x14ac:dyDescent="0.25">
      <c r="A36" s="391" t="s">
        <v>145</v>
      </c>
      <c r="B36" s="475">
        <f>B13+F13+K13+O13+B24+F24+K24+O24</f>
        <v>931914</v>
      </c>
      <c r="C36" s="475">
        <f>C13+H13+L13+P13+C24+H24+L24+P24</f>
        <v>962727</v>
      </c>
      <c r="D36" s="475">
        <f>D13+I13+M13+Q13+D24+I24+M24+Q24</f>
        <v>850669</v>
      </c>
      <c r="E36" s="562">
        <f t="shared" si="13"/>
        <v>0.88360355531734336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7"/>
      <c r="T36" s="7"/>
    </row>
    <row r="37" spans="1:20" ht="15" x14ac:dyDescent="0.25">
      <c r="A37" s="26" t="s">
        <v>377</v>
      </c>
      <c r="B37" s="431"/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7"/>
      <c r="T37" s="7"/>
    </row>
  </sheetData>
  <dataConsolidate/>
  <mergeCells count="14">
    <mergeCell ref="A1:S1"/>
    <mergeCell ref="A2:T2"/>
    <mergeCell ref="B4:E4"/>
    <mergeCell ref="F4:J4"/>
    <mergeCell ref="K4:N4"/>
    <mergeCell ref="O4:R4"/>
    <mergeCell ref="A3:Q3"/>
    <mergeCell ref="O15:R15"/>
    <mergeCell ref="F27:H27"/>
    <mergeCell ref="K27:L27"/>
    <mergeCell ref="B27:E27"/>
    <mergeCell ref="K15:N15"/>
    <mergeCell ref="F15:J15"/>
    <mergeCell ref="B15:E1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U36"/>
  <sheetViews>
    <sheetView view="pageBreakPreview" zoomScale="75" zoomScaleNormal="100" zoomScaleSheetLayoutView="75" workbookViewId="0">
      <selection activeCell="I30" sqref="I30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4" width="15.28515625" style="1" customWidth="1"/>
    <col min="5" max="5" width="12.42578125" style="1" customWidth="1"/>
    <col min="6" max="6" width="11.42578125" style="1" customWidth="1"/>
    <col min="7" max="7" width="11.140625" style="1" hidden="1" customWidth="1"/>
    <col min="8" max="9" width="14" style="1" customWidth="1"/>
    <col min="10" max="10" width="11.5703125" style="1" customWidth="1"/>
    <col min="11" max="11" width="11.85546875" style="1" customWidth="1"/>
    <col min="12" max="13" width="14.42578125" style="1" customWidth="1"/>
    <col min="14" max="14" width="12.140625" style="1" customWidth="1"/>
    <col min="15" max="15" width="10.5703125" style="1" customWidth="1"/>
    <col min="16" max="16" width="12.7109375" style="1" customWidth="1"/>
    <col min="17" max="17" width="11.5703125" style="1" customWidth="1"/>
    <col min="18" max="18" width="12" style="1" customWidth="1"/>
    <col min="19" max="20" width="9.140625" style="1"/>
    <col min="21" max="21" width="7.7109375" style="1" customWidth="1"/>
    <col min="22" max="22" width="8" style="1" customWidth="1"/>
    <col min="23" max="23" width="7.85546875" style="1" customWidth="1"/>
    <col min="24" max="24" width="8.140625" style="1" customWidth="1"/>
    <col min="25" max="25" width="7.7109375" style="1" customWidth="1"/>
    <col min="26" max="16384" width="9.140625" style="1"/>
  </cols>
  <sheetData>
    <row r="1" spans="1:21" ht="12.75" customHeight="1" x14ac:dyDescent="0.25">
      <c r="A1" s="838"/>
      <c r="B1" s="839"/>
      <c r="C1" s="839"/>
      <c r="D1" s="839"/>
      <c r="E1" s="839"/>
      <c r="F1" s="839"/>
      <c r="G1" s="839"/>
      <c r="H1" s="839"/>
      <c r="I1" s="839"/>
      <c r="J1" s="839"/>
      <c r="K1" s="839"/>
      <c r="L1" s="839"/>
      <c r="M1" s="839"/>
      <c r="N1" s="839"/>
      <c r="O1" s="839"/>
      <c r="P1" s="839"/>
      <c r="Q1" s="839"/>
      <c r="R1" s="839"/>
      <c r="S1" s="839"/>
      <c r="T1" s="7"/>
    </row>
    <row r="2" spans="1:21" s="434" customFormat="1" ht="25.5" customHeight="1" x14ac:dyDescent="0.2">
      <c r="A2" s="840" t="s">
        <v>434</v>
      </c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840"/>
      <c r="O2" s="840"/>
      <c r="P2" s="840"/>
      <c r="Q2" s="840"/>
      <c r="R2" s="840"/>
      <c r="S2" s="840"/>
      <c r="T2" s="840"/>
    </row>
    <row r="3" spans="1:21" ht="14.25" customHeight="1" thickBot="1" x14ac:dyDescent="0.3">
      <c r="A3" s="836" t="s">
        <v>345</v>
      </c>
      <c r="B3" s="837"/>
      <c r="C3" s="837"/>
      <c r="D3" s="837"/>
      <c r="E3" s="837"/>
      <c r="F3" s="837"/>
      <c r="G3" s="837"/>
      <c r="H3" s="837"/>
      <c r="I3" s="837"/>
      <c r="J3" s="837"/>
      <c r="K3" s="837"/>
      <c r="L3" s="837"/>
      <c r="M3" s="837"/>
      <c r="N3" s="837"/>
      <c r="O3" s="837"/>
      <c r="P3" s="837"/>
      <c r="Q3" s="837"/>
      <c r="R3" s="837"/>
      <c r="S3" s="442"/>
      <c r="T3" s="7"/>
    </row>
    <row r="4" spans="1:21" ht="53.25" customHeight="1" x14ac:dyDescent="0.2">
      <c r="A4" s="384" t="s">
        <v>136</v>
      </c>
      <c r="B4" s="824" t="s">
        <v>150</v>
      </c>
      <c r="C4" s="824"/>
      <c r="D4" s="824"/>
      <c r="E4" s="829"/>
      <c r="F4" s="824" t="s">
        <v>151</v>
      </c>
      <c r="G4" s="830"/>
      <c r="H4" s="830"/>
      <c r="I4" s="830"/>
      <c r="J4" s="829"/>
      <c r="K4" s="824" t="s">
        <v>152</v>
      </c>
      <c r="L4" s="824"/>
      <c r="M4" s="824"/>
      <c r="N4" s="829"/>
      <c r="O4" s="824" t="s">
        <v>101</v>
      </c>
      <c r="P4" s="830"/>
      <c r="Q4" s="830"/>
      <c r="R4" s="826"/>
      <c r="S4" s="7"/>
      <c r="T4" s="7"/>
    </row>
    <row r="5" spans="1:21" ht="41.25" customHeight="1" x14ac:dyDescent="0.25">
      <c r="A5" s="385"/>
      <c r="B5" s="328" t="s">
        <v>348</v>
      </c>
      <c r="C5" s="328" t="s">
        <v>302</v>
      </c>
      <c r="D5" s="470" t="s">
        <v>380</v>
      </c>
      <c r="E5" s="470" t="s">
        <v>381</v>
      </c>
      <c r="F5" s="328" t="s">
        <v>348</v>
      </c>
      <c r="G5" s="328" t="s">
        <v>302</v>
      </c>
      <c r="H5" s="328" t="s">
        <v>302</v>
      </c>
      <c r="I5" s="470" t="s">
        <v>380</v>
      </c>
      <c r="J5" s="470" t="s">
        <v>381</v>
      </c>
      <c r="K5" s="328" t="s">
        <v>348</v>
      </c>
      <c r="L5" s="328" t="s">
        <v>302</v>
      </c>
      <c r="M5" s="470" t="s">
        <v>380</v>
      </c>
      <c r="N5" s="470" t="s">
        <v>381</v>
      </c>
      <c r="O5" s="328" t="s">
        <v>348</v>
      </c>
      <c r="P5" s="328" t="s">
        <v>302</v>
      </c>
      <c r="Q5" s="470" t="s">
        <v>380</v>
      </c>
      <c r="R5" s="557" t="s">
        <v>381</v>
      </c>
      <c r="S5" s="7"/>
      <c r="T5" s="7"/>
    </row>
    <row r="6" spans="1:21" ht="20.25" customHeight="1" x14ac:dyDescent="0.2">
      <c r="A6" s="386" t="s">
        <v>140</v>
      </c>
      <c r="B6" s="212">
        <v>55253</v>
      </c>
      <c r="C6" s="212">
        <v>55453</v>
      </c>
      <c r="D6" s="212">
        <v>53602</v>
      </c>
      <c r="E6" s="545">
        <f>D6/C6</f>
        <v>0.96662038122373906</v>
      </c>
      <c r="F6" s="17">
        <v>10859</v>
      </c>
      <c r="G6" s="14"/>
      <c r="H6" s="17">
        <v>10899</v>
      </c>
      <c r="I6" s="17">
        <v>10807</v>
      </c>
      <c r="J6" s="549">
        <f>I6/H6</f>
        <v>0.99155885861088178</v>
      </c>
      <c r="K6" s="17">
        <v>83771</v>
      </c>
      <c r="L6" s="17">
        <v>84033</v>
      </c>
      <c r="M6" s="17">
        <v>72923</v>
      </c>
      <c r="N6" s="549">
        <f>M6/L6</f>
        <v>0.86779003486725448</v>
      </c>
      <c r="O6" s="17"/>
      <c r="P6" s="17"/>
      <c r="Q6" s="17"/>
      <c r="R6" s="387"/>
      <c r="S6" s="7"/>
      <c r="T6" s="7"/>
    </row>
    <row r="7" spans="1:21" ht="15.75" customHeight="1" x14ac:dyDescent="0.25">
      <c r="A7" s="386" t="s">
        <v>562</v>
      </c>
      <c r="B7" s="212">
        <v>26565</v>
      </c>
      <c r="C7" s="212">
        <v>26652</v>
      </c>
      <c r="D7" s="212">
        <v>26617</v>
      </c>
      <c r="E7" s="545">
        <f t="shared" ref="E7:E13" si="0">D7/C7</f>
        <v>0.99868677772775027</v>
      </c>
      <c r="F7" s="17">
        <v>5286</v>
      </c>
      <c r="G7" s="15"/>
      <c r="H7" s="17">
        <v>5167</v>
      </c>
      <c r="I7" s="17">
        <v>5167</v>
      </c>
      <c r="J7" s="549">
        <f t="shared" ref="J7:J13" si="1">I7/H7</f>
        <v>1</v>
      </c>
      <c r="K7" s="17">
        <v>34850</v>
      </c>
      <c r="L7" s="17">
        <v>39330</v>
      </c>
      <c r="M7" s="17">
        <v>36319</v>
      </c>
      <c r="N7" s="549">
        <f t="shared" ref="N7:N13" si="2">M7/L7</f>
        <v>0.92344266463259594</v>
      </c>
      <c r="O7" s="17"/>
      <c r="P7" s="17"/>
      <c r="Q7" s="17"/>
      <c r="R7" s="387"/>
      <c r="S7" s="7"/>
      <c r="T7" s="7"/>
    </row>
    <row r="8" spans="1:21" ht="15" customHeight="1" x14ac:dyDescent="0.25">
      <c r="A8" s="386" t="s">
        <v>141</v>
      </c>
      <c r="B8" s="212">
        <v>25043</v>
      </c>
      <c r="C8" s="212">
        <v>25974</v>
      </c>
      <c r="D8" s="212">
        <v>25974</v>
      </c>
      <c r="E8" s="545">
        <f t="shared" si="0"/>
        <v>1</v>
      </c>
      <c r="F8" s="17">
        <v>5011</v>
      </c>
      <c r="G8" s="15">
        <v>1940344</v>
      </c>
      <c r="H8" s="17">
        <v>5277</v>
      </c>
      <c r="I8" s="17">
        <v>5277</v>
      </c>
      <c r="J8" s="549">
        <f t="shared" si="1"/>
        <v>1</v>
      </c>
      <c r="K8" s="17">
        <v>11300</v>
      </c>
      <c r="L8" s="17">
        <v>11126</v>
      </c>
      <c r="M8" s="17">
        <v>9414</v>
      </c>
      <c r="N8" s="549">
        <f t="shared" si="2"/>
        <v>0.84612619090418839</v>
      </c>
      <c r="O8" s="17"/>
      <c r="P8" s="17"/>
      <c r="Q8" s="17"/>
      <c r="R8" s="387"/>
      <c r="S8" s="7"/>
      <c r="T8" s="7"/>
    </row>
    <row r="9" spans="1:21" ht="15" customHeight="1" x14ac:dyDescent="0.2">
      <c r="A9" s="386" t="s">
        <v>142</v>
      </c>
      <c r="B9" s="212">
        <v>22818</v>
      </c>
      <c r="C9" s="212">
        <v>23117</v>
      </c>
      <c r="D9" s="212">
        <v>23113</v>
      </c>
      <c r="E9" s="545">
        <f t="shared" si="0"/>
        <v>0.99982696716701991</v>
      </c>
      <c r="F9" s="17">
        <v>4533</v>
      </c>
      <c r="G9" s="14"/>
      <c r="H9" s="17">
        <v>4603</v>
      </c>
      <c r="I9" s="17">
        <v>4603</v>
      </c>
      <c r="J9" s="549">
        <f t="shared" si="1"/>
        <v>1</v>
      </c>
      <c r="K9" s="17">
        <v>8020</v>
      </c>
      <c r="L9" s="17">
        <v>9651</v>
      </c>
      <c r="M9" s="17">
        <v>8866</v>
      </c>
      <c r="N9" s="549">
        <f t="shared" si="2"/>
        <v>0.91866127862397684</v>
      </c>
      <c r="O9" s="17"/>
      <c r="P9" s="17"/>
      <c r="Q9" s="17"/>
      <c r="R9" s="387"/>
      <c r="S9" s="7"/>
      <c r="T9" s="7"/>
    </row>
    <row r="10" spans="1:21" ht="14.25" customHeight="1" x14ac:dyDescent="0.25">
      <c r="A10" s="386" t="s">
        <v>143</v>
      </c>
      <c r="B10" s="212">
        <v>57031</v>
      </c>
      <c r="C10" s="212">
        <v>57031</v>
      </c>
      <c r="D10" s="212">
        <v>56835</v>
      </c>
      <c r="E10" s="545">
        <f t="shared" si="0"/>
        <v>0.99656327260612654</v>
      </c>
      <c r="F10" s="17">
        <v>11226</v>
      </c>
      <c r="G10" s="15"/>
      <c r="H10" s="17">
        <v>11226</v>
      </c>
      <c r="I10" s="17">
        <v>11153</v>
      </c>
      <c r="J10" s="549">
        <f t="shared" si="1"/>
        <v>0.99349723855335825</v>
      </c>
      <c r="K10" s="17">
        <v>145765</v>
      </c>
      <c r="L10" s="17">
        <v>149100</v>
      </c>
      <c r="M10" s="17">
        <v>130370</v>
      </c>
      <c r="N10" s="549">
        <f t="shared" si="2"/>
        <v>0.87437961099932926</v>
      </c>
      <c r="O10" s="17"/>
      <c r="P10" s="17"/>
      <c r="Q10" s="17"/>
      <c r="R10" s="387"/>
      <c r="S10" s="7"/>
      <c r="T10" s="7"/>
    </row>
    <row r="11" spans="1:21" ht="15" customHeight="1" x14ac:dyDescent="0.2">
      <c r="A11" s="355" t="s">
        <v>126</v>
      </c>
      <c r="B11" s="209">
        <f>SUM(B6:B10)</f>
        <v>186710</v>
      </c>
      <c r="C11" s="209">
        <f>SUM(C6:C10)</f>
        <v>188227</v>
      </c>
      <c r="D11" s="209">
        <f>SUM(D6:D10)</f>
        <v>186141</v>
      </c>
      <c r="E11" s="551">
        <f t="shared" si="0"/>
        <v>0.98891763668336641</v>
      </c>
      <c r="F11" s="16">
        <f>SUM(F6:F10)</f>
        <v>36915</v>
      </c>
      <c r="G11" s="16">
        <f t="shared" ref="G11:P11" si="3">SUM(G6:G10)</f>
        <v>1940344</v>
      </c>
      <c r="H11" s="16">
        <f>SUM(H6:H10)</f>
        <v>37172</v>
      </c>
      <c r="I11" s="16">
        <f>SUM(I6:I10)</f>
        <v>37007</v>
      </c>
      <c r="J11" s="552">
        <f t="shared" si="1"/>
        <v>0.99556117507801567</v>
      </c>
      <c r="K11" s="16">
        <f>SUM(K6:K10)</f>
        <v>283706</v>
      </c>
      <c r="L11" s="16">
        <f>SUM(L6:L10)</f>
        <v>293240</v>
      </c>
      <c r="M11" s="16">
        <f>SUM(M6:M10)</f>
        <v>257892</v>
      </c>
      <c r="N11" s="552">
        <f t="shared" si="2"/>
        <v>0.87945709998635935</v>
      </c>
      <c r="O11" s="16">
        <f t="shared" si="3"/>
        <v>0</v>
      </c>
      <c r="P11" s="16">
        <f t="shared" si="3"/>
        <v>0</v>
      </c>
      <c r="Q11" s="16"/>
      <c r="R11" s="388"/>
      <c r="S11" s="7"/>
      <c r="T11" s="7"/>
    </row>
    <row r="12" spans="1:21" ht="34.5" customHeight="1" x14ac:dyDescent="0.25">
      <c r="A12" s="355" t="s">
        <v>144</v>
      </c>
      <c r="B12" s="389">
        <v>262720</v>
      </c>
      <c r="C12" s="389">
        <v>262297</v>
      </c>
      <c r="D12" s="389">
        <v>248233</v>
      </c>
      <c r="E12" s="551">
        <f t="shared" si="0"/>
        <v>0.94638139208607042</v>
      </c>
      <c r="F12" s="390">
        <v>53900</v>
      </c>
      <c r="G12" s="390"/>
      <c r="H12" s="390">
        <v>54323</v>
      </c>
      <c r="I12" s="390">
        <v>54103</v>
      </c>
      <c r="J12" s="552">
        <f t="shared" si="1"/>
        <v>0.99595015002853304</v>
      </c>
      <c r="K12" s="390">
        <v>63300</v>
      </c>
      <c r="L12" s="390">
        <v>65436</v>
      </c>
      <c r="M12" s="390">
        <v>49828</v>
      </c>
      <c r="N12" s="552">
        <f t="shared" si="2"/>
        <v>0.76147686288892968</v>
      </c>
      <c r="O12" s="390"/>
      <c r="P12" s="390">
        <v>64</v>
      </c>
      <c r="Q12" s="390">
        <v>64</v>
      </c>
      <c r="R12" s="548">
        <f>Q12/P12</f>
        <v>1</v>
      </c>
      <c r="S12" s="7"/>
      <c r="T12" s="7"/>
      <c r="U12" s="434"/>
    </row>
    <row r="13" spans="1:21" ht="16.5" thickBot="1" x14ac:dyDescent="0.3">
      <c r="A13" s="391" t="s">
        <v>145</v>
      </c>
      <c r="B13" s="392">
        <f>B12+B11</f>
        <v>449430</v>
      </c>
      <c r="C13" s="392">
        <f>C12+C11</f>
        <v>450524</v>
      </c>
      <c r="D13" s="392">
        <f>D12+D11</f>
        <v>434374</v>
      </c>
      <c r="E13" s="558">
        <f t="shared" si="0"/>
        <v>0.96415285312214216</v>
      </c>
      <c r="F13" s="393">
        <f>F12+F11</f>
        <v>90815</v>
      </c>
      <c r="G13" s="393">
        <f t="shared" ref="G13:Q13" si="4">G12+G11</f>
        <v>1940344</v>
      </c>
      <c r="H13" s="393">
        <f>H12+H11</f>
        <v>91495</v>
      </c>
      <c r="I13" s="393">
        <f>I12+I11</f>
        <v>91110</v>
      </c>
      <c r="J13" s="559">
        <f t="shared" si="1"/>
        <v>0.99579211978796656</v>
      </c>
      <c r="K13" s="393">
        <f t="shared" ref="K13" si="5">K12+K11</f>
        <v>347006</v>
      </c>
      <c r="L13" s="393">
        <f t="shared" si="4"/>
        <v>358676</v>
      </c>
      <c r="M13" s="393">
        <f t="shared" si="4"/>
        <v>307720</v>
      </c>
      <c r="N13" s="559">
        <f t="shared" si="2"/>
        <v>0.85793306493883059</v>
      </c>
      <c r="O13" s="393">
        <f t="shared" si="4"/>
        <v>0</v>
      </c>
      <c r="P13" s="393">
        <f t="shared" si="4"/>
        <v>64</v>
      </c>
      <c r="Q13" s="393">
        <f t="shared" si="4"/>
        <v>64</v>
      </c>
      <c r="R13" s="560">
        <f>Q13/P13</f>
        <v>1</v>
      </c>
      <c r="S13" s="7"/>
      <c r="T13" s="7"/>
    </row>
    <row r="14" spans="1:21" ht="16.5" thickBot="1" x14ac:dyDescent="0.3">
      <c r="A14" s="394"/>
      <c r="B14" s="211"/>
      <c r="C14" s="211"/>
      <c r="D14" s="211"/>
      <c r="E14" s="2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7"/>
      <c r="T14" s="7"/>
    </row>
    <row r="15" spans="1:21" ht="46.5" customHeight="1" x14ac:dyDescent="0.2">
      <c r="A15" s="384" t="s">
        <v>136</v>
      </c>
      <c r="B15" s="824" t="s">
        <v>99</v>
      </c>
      <c r="C15" s="830"/>
      <c r="D15" s="830"/>
      <c r="E15" s="829"/>
      <c r="F15" s="824" t="s">
        <v>153</v>
      </c>
      <c r="G15" s="824"/>
      <c r="H15" s="824"/>
      <c r="I15" s="824"/>
      <c r="J15" s="829"/>
      <c r="K15" s="824" t="s">
        <v>245</v>
      </c>
      <c r="L15" s="825"/>
      <c r="M15" s="825"/>
      <c r="N15" s="829"/>
      <c r="O15" s="824" t="s">
        <v>154</v>
      </c>
      <c r="P15" s="825"/>
      <c r="Q15" s="825"/>
      <c r="R15" s="826"/>
      <c r="S15" s="7"/>
      <c r="T15" s="7"/>
    </row>
    <row r="16" spans="1:21" ht="39.75" customHeight="1" x14ac:dyDescent="0.25">
      <c r="A16" s="385"/>
      <c r="B16" s="328" t="s">
        <v>348</v>
      </c>
      <c r="C16" s="328" t="s">
        <v>302</v>
      </c>
      <c r="D16" s="470" t="s">
        <v>380</v>
      </c>
      <c r="E16" s="470" t="s">
        <v>381</v>
      </c>
      <c r="F16" s="328" t="s">
        <v>348</v>
      </c>
      <c r="G16" s="328" t="s">
        <v>302</v>
      </c>
      <c r="H16" s="328" t="s">
        <v>302</v>
      </c>
      <c r="I16" s="470" t="s">
        <v>380</v>
      </c>
      <c r="J16" s="470" t="s">
        <v>381</v>
      </c>
      <c r="K16" s="328" t="s">
        <v>348</v>
      </c>
      <c r="L16" s="328" t="s">
        <v>302</v>
      </c>
      <c r="M16" s="470" t="s">
        <v>380</v>
      </c>
      <c r="N16" s="470" t="s">
        <v>381</v>
      </c>
      <c r="O16" s="328" t="s">
        <v>348</v>
      </c>
      <c r="P16" s="328" t="s">
        <v>302</v>
      </c>
      <c r="Q16" s="470" t="s">
        <v>380</v>
      </c>
      <c r="R16" s="557" t="s">
        <v>381</v>
      </c>
      <c r="S16" s="7"/>
      <c r="T16" s="7"/>
    </row>
    <row r="17" spans="1:20" ht="13.5" customHeight="1" x14ac:dyDescent="0.2">
      <c r="A17" s="386" t="s">
        <v>140</v>
      </c>
      <c r="B17" s="212"/>
      <c r="C17" s="212">
        <v>95</v>
      </c>
      <c r="D17" s="212">
        <v>93</v>
      </c>
      <c r="E17" s="545">
        <f>D17/C17</f>
        <v>0.97894736842105268</v>
      </c>
      <c r="F17" s="17">
        <v>5537</v>
      </c>
      <c r="G17" s="17"/>
      <c r="H17" s="17">
        <v>5442</v>
      </c>
      <c r="I17" s="549"/>
      <c r="J17" s="549"/>
      <c r="K17" s="17"/>
      <c r="L17" s="17"/>
      <c r="M17" s="17"/>
      <c r="N17" s="17"/>
      <c r="O17" s="17">
        <f t="shared" ref="O17:O24" si="6">B6+F6+K6+O6+B17+F17+K17</f>
        <v>155420</v>
      </c>
      <c r="P17" s="17">
        <f t="shared" ref="P17:Q17" si="7">C6+H6+L6+P6+C17+H17+L17</f>
        <v>155922</v>
      </c>
      <c r="Q17" s="17">
        <f t="shared" si="7"/>
        <v>137425</v>
      </c>
      <c r="R17" s="550">
        <f>Q17/P17</f>
        <v>0.88137017226561998</v>
      </c>
      <c r="S17" s="7"/>
      <c r="T17" s="7"/>
    </row>
    <row r="18" spans="1:20" ht="16.5" customHeight="1" x14ac:dyDescent="0.2">
      <c r="A18" s="386" t="s">
        <v>562</v>
      </c>
      <c r="B18" s="212"/>
      <c r="C18" s="212">
        <v>126</v>
      </c>
      <c r="D18" s="212">
        <v>35</v>
      </c>
      <c r="E18" s="545">
        <f t="shared" ref="E18:E24" si="8">D18/C18</f>
        <v>0.27777777777777779</v>
      </c>
      <c r="F18" s="18"/>
      <c r="G18" s="18"/>
      <c r="H18" s="18"/>
      <c r="I18" s="18"/>
      <c r="J18" s="18"/>
      <c r="K18" s="17"/>
      <c r="L18" s="17"/>
      <c r="M18" s="17"/>
      <c r="N18" s="17"/>
      <c r="O18" s="17">
        <f t="shared" si="6"/>
        <v>66701</v>
      </c>
      <c r="P18" s="17">
        <f t="shared" ref="P18:Q24" si="9">C7+H7+L7+P7+C18+H18+L18</f>
        <v>71275</v>
      </c>
      <c r="Q18" s="17">
        <f t="shared" si="9"/>
        <v>68138</v>
      </c>
      <c r="R18" s="550">
        <f t="shared" ref="R18:R24" si="10">Q18/P18</f>
        <v>0.95598737285163105</v>
      </c>
      <c r="S18" s="7"/>
      <c r="T18" s="7"/>
    </row>
    <row r="19" spans="1:20" ht="15.75" x14ac:dyDescent="0.2">
      <c r="A19" s="386" t="s">
        <v>141</v>
      </c>
      <c r="B19" s="212">
        <v>668</v>
      </c>
      <c r="C19" s="212">
        <v>1080</v>
      </c>
      <c r="D19" s="212">
        <v>905</v>
      </c>
      <c r="E19" s="545">
        <f t="shared" si="8"/>
        <v>0.83796296296296291</v>
      </c>
      <c r="F19" s="18"/>
      <c r="G19" s="18"/>
      <c r="H19" s="18"/>
      <c r="I19" s="18"/>
      <c r="J19" s="18"/>
      <c r="K19" s="17"/>
      <c r="L19" s="17"/>
      <c r="M19" s="17"/>
      <c r="N19" s="17"/>
      <c r="O19" s="17">
        <f t="shared" si="6"/>
        <v>42022</v>
      </c>
      <c r="P19" s="17">
        <f t="shared" si="9"/>
        <v>43457</v>
      </c>
      <c r="Q19" s="17">
        <f t="shared" si="9"/>
        <v>41570</v>
      </c>
      <c r="R19" s="550">
        <f t="shared" si="10"/>
        <v>0.95657776652783211</v>
      </c>
      <c r="S19" s="7"/>
      <c r="T19" s="7"/>
    </row>
    <row r="20" spans="1:20" ht="15.75" x14ac:dyDescent="0.2">
      <c r="A20" s="386" t="s">
        <v>142</v>
      </c>
      <c r="B20" s="212"/>
      <c r="C20" s="212"/>
      <c r="D20" s="212"/>
      <c r="E20" s="545"/>
      <c r="F20" s="18"/>
      <c r="G20" s="18"/>
      <c r="H20" s="18"/>
      <c r="I20" s="18"/>
      <c r="J20" s="18"/>
      <c r="K20" s="17"/>
      <c r="L20" s="17"/>
      <c r="M20" s="17"/>
      <c r="N20" s="17"/>
      <c r="O20" s="17">
        <f t="shared" si="6"/>
        <v>35371</v>
      </c>
      <c r="P20" s="17">
        <f>C9+H9+L9+P9+C20+H20+L20</f>
        <v>37371</v>
      </c>
      <c r="Q20" s="17">
        <f>D9+I9+M9+Q9+D20+I20+M20</f>
        <v>36582</v>
      </c>
      <c r="R20" s="550">
        <f t="shared" si="10"/>
        <v>0.97888737256161196</v>
      </c>
      <c r="S20" s="7"/>
      <c r="T20" s="7"/>
    </row>
    <row r="21" spans="1:20" ht="31.5" x14ac:dyDescent="0.2">
      <c r="A21" s="386" t="s">
        <v>143</v>
      </c>
      <c r="B21" s="212"/>
      <c r="C21" s="212">
        <v>1818</v>
      </c>
      <c r="D21" s="212">
        <v>917</v>
      </c>
      <c r="E21" s="545">
        <f t="shared" si="8"/>
        <v>0.50440044004400442</v>
      </c>
      <c r="F21" s="18"/>
      <c r="G21" s="18"/>
      <c r="H21" s="18"/>
      <c r="I21" s="18"/>
      <c r="J21" s="18"/>
      <c r="K21" s="17"/>
      <c r="L21" s="17"/>
      <c r="M21" s="17"/>
      <c r="N21" s="17"/>
      <c r="O21" s="17">
        <f t="shared" si="6"/>
        <v>214022</v>
      </c>
      <c r="P21" s="17">
        <f t="shared" si="9"/>
        <v>219175</v>
      </c>
      <c r="Q21" s="17">
        <f t="shared" si="9"/>
        <v>199275</v>
      </c>
      <c r="R21" s="550">
        <f t="shared" si="10"/>
        <v>0.90920497319493554</v>
      </c>
      <c r="S21" s="7"/>
      <c r="T21" s="7"/>
    </row>
    <row r="22" spans="1:20" ht="15.75" customHeight="1" x14ac:dyDescent="0.2">
      <c r="A22" s="355" t="s">
        <v>126</v>
      </c>
      <c r="B22" s="474">
        <f t="shared" ref="B22" si="11">SUM(B17:B21)</f>
        <v>668</v>
      </c>
      <c r="C22" s="474">
        <f t="shared" ref="C22:L22" si="12">SUM(C17:C21)</f>
        <v>3119</v>
      </c>
      <c r="D22" s="474">
        <f t="shared" si="12"/>
        <v>1950</v>
      </c>
      <c r="E22" s="551">
        <f t="shared" si="8"/>
        <v>0.62520038473869832</v>
      </c>
      <c r="F22" s="473">
        <f t="shared" ref="F22" si="13">SUM(F17:F21)</f>
        <v>5537</v>
      </c>
      <c r="G22" s="473">
        <f t="shared" si="12"/>
        <v>0</v>
      </c>
      <c r="H22" s="473">
        <f t="shared" si="12"/>
        <v>5442</v>
      </c>
      <c r="I22" s="552"/>
      <c r="J22" s="17"/>
      <c r="K22" s="17">
        <f t="shared" si="12"/>
        <v>0</v>
      </c>
      <c r="L22" s="17">
        <f t="shared" si="12"/>
        <v>0</v>
      </c>
      <c r="M22" s="17"/>
      <c r="N22" s="17"/>
      <c r="O22" s="473">
        <f t="shared" si="6"/>
        <v>513536</v>
      </c>
      <c r="P22" s="473">
        <f>C11+H11+L11+P11+C22+H22+L22</f>
        <v>527200</v>
      </c>
      <c r="Q22" s="473">
        <f>D11+I11+M11+Q11+D22+I22+M22</f>
        <v>482990</v>
      </c>
      <c r="R22" s="553">
        <f t="shared" si="10"/>
        <v>0.91614188163884669</v>
      </c>
      <c r="S22" s="7"/>
      <c r="T22" s="7"/>
    </row>
    <row r="23" spans="1:20" ht="31.5" x14ac:dyDescent="0.25">
      <c r="A23" s="355" t="s">
        <v>144</v>
      </c>
      <c r="B23" s="389">
        <v>38458</v>
      </c>
      <c r="C23" s="389">
        <v>53407</v>
      </c>
      <c r="D23" s="389"/>
      <c r="E23" s="551">
        <f t="shared" si="8"/>
        <v>0</v>
      </c>
      <c r="F23" s="390"/>
      <c r="G23" s="390"/>
      <c r="H23" s="390"/>
      <c r="I23" s="552"/>
      <c r="J23" s="390"/>
      <c r="K23" s="390"/>
      <c r="L23" s="390"/>
      <c r="M23" s="390"/>
      <c r="N23" s="390"/>
      <c r="O23" s="473">
        <f t="shared" si="6"/>
        <v>418378</v>
      </c>
      <c r="P23" s="473">
        <f t="shared" si="9"/>
        <v>435527</v>
      </c>
      <c r="Q23" s="473">
        <f t="shared" si="9"/>
        <v>352228</v>
      </c>
      <c r="R23" s="553">
        <f t="shared" si="10"/>
        <v>0.80873975666261788</v>
      </c>
      <c r="S23" s="7"/>
      <c r="T23" s="7"/>
    </row>
    <row r="24" spans="1:20" ht="16.5" thickBot="1" x14ac:dyDescent="0.3">
      <c r="A24" s="391" t="s">
        <v>145</v>
      </c>
      <c r="B24" s="392">
        <f t="shared" ref="B24" si="14">B22+B23</f>
        <v>39126</v>
      </c>
      <c r="C24" s="392">
        <f t="shared" ref="C24:L24" si="15">C22+C23</f>
        <v>56526</v>
      </c>
      <c r="D24" s="392">
        <f t="shared" si="15"/>
        <v>1950</v>
      </c>
      <c r="E24" s="558">
        <f t="shared" si="8"/>
        <v>3.4497399426812438E-2</v>
      </c>
      <c r="F24" s="393">
        <f t="shared" ref="F24" si="16">F22+F23</f>
        <v>5537</v>
      </c>
      <c r="G24" s="393">
        <f t="shared" si="15"/>
        <v>0</v>
      </c>
      <c r="H24" s="393">
        <f t="shared" si="15"/>
        <v>5442</v>
      </c>
      <c r="I24" s="559"/>
      <c r="J24" s="393"/>
      <c r="K24" s="393">
        <f>K22+K23</f>
        <v>0</v>
      </c>
      <c r="L24" s="393">
        <f t="shared" si="15"/>
        <v>0</v>
      </c>
      <c r="M24" s="393"/>
      <c r="N24" s="393"/>
      <c r="O24" s="556">
        <f t="shared" si="6"/>
        <v>931914</v>
      </c>
      <c r="P24" s="556">
        <f t="shared" si="9"/>
        <v>962727</v>
      </c>
      <c r="Q24" s="556">
        <f t="shared" si="9"/>
        <v>835218</v>
      </c>
      <c r="R24" s="561">
        <f t="shared" si="10"/>
        <v>0.867554353414831</v>
      </c>
      <c r="S24" s="7"/>
      <c r="T24" s="7"/>
    </row>
    <row r="25" spans="1:20" ht="15.75" x14ac:dyDescent="0.25">
      <c r="A25" s="210"/>
      <c r="B25" s="211"/>
      <c r="C25" s="211"/>
      <c r="D25" s="211"/>
      <c r="E25" s="2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7"/>
      <c r="T25" s="7"/>
    </row>
    <row r="26" spans="1:20" ht="15.75" x14ac:dyDescent="0.25">
      <c r="A26" s="210"/>
      <c r="B26" s="211"/>
      <c r="C26" s="211"/>
      <c r="D26" s="211"/>
      <c r="E26" s="211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7"/>
      <c r="T26" s="7"/>
    </row>
    <row r="27" spans="1:20" ht="15" x14ac:dyDescent="0.2">
      <c r="A27" s="190"/>
      <c r="B27" s="190"/>
      <c r="C27" s="190"/>
      <c r="D27" s="190"/>
      <c r="E27" s="190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5" x14ac:dyDescent="0.2">
      <c r="A28" s="190"/>
      <c r="B28" s="190"/>
      <c r="C28" s="190"/>
      <c r="D28" s="190"/>
      <c r="E28" s="190"/>
    </row>
    <row r="29" spans="1:20" ht="15" x14ac:dyDescent="0.2">
      <c r="A29" s="190"/>
      <c r="B29" s="190"/>
      <c r="C29" s="190"/>
      <c r="D29" s="190"/>
      <c r="E29" s="190"/>
    </row>
    <row r="30" spans="1:20" ht="15" x14ac:dyDescent="0.2">
      <c r="A30" s="190"/>
      <c r="B30" s="190"/>
      <c r="C30" s="190"/>
      <c r="D30" s="190"/>
      <c r="E30" s="190"/>
    </row>
    <row r="31" spans="1:20" ht="15" x14ac:dyDescent="0.2">
      <c r="A31" s="190"/>
      <c r="B31" s="190"/>
      <c r="C31" s="190"/>
      <c r="D31" s="190"/>
      <c r="E31" s="190"/>
    </row>
    <row r="32" spans="1:20" ht="15" x14ac:dyDescent="0.2">
      <c r="A32" s="190"/>
      <c r="B32" s="190"/>
      <c r="C32" s="190"/>
      <c r="D32" s="190"/>
      <c r="E32" s="190"/>
    </row>
    <row r="33" spans="1:5" ht="15" x14ac:dyDescent="0.2">
      <c r="A33" s="190"/>
      <c r="B33" s="190"/>
      <c r="C33" s="190"/>
      <c r="D33" s="190"/>
      <c r="E33" s="190"/>
    </row>
    <row r="34" spans="1:5" ht="15" x14ac:dyDescent="0.2">
      <c r="A34" s="190"/>
      <c r="B34" s="190"/>
      <c r="C34" s="190"/>
      <c r="D34" s="190"/>
      <c r="E34" s="190"/>
    </row>
    <row r="35" spans="1:5" ht="15" x14ac:dyDescent="0.2">
      <c r="A35" s="190"/>
      <c r="B35" s="190"/>
      <c r="C35" s="190"/>
      <c r="D35" s="190"/>
      <c r="E35" s="190"/>
    </row>
    <row r="36" spans="1:5" ht="15" x14ac:dyDescent="0.2">
      <c r="A36" s="190"/>
      <c r="B36" s="190"/>
      <c r="C36" s="190"/>
      <c r="D36" s="190"/>
      <c r="E36" s="190"/>
    </row>
  </sheetData>
  <dataConsolidate/>
  <mergeCells count="11">
    <mergeCell ref="K15:N15"/>
    <mergeCell ref="B15:E15"/>
    <mergeCell ref="F15:J15"/>
    <mergeCell ref="A3:R3"/>
    <mergeCell ref="A1:S1"/>
    <mergeCell ref="A2:T2"/>
    <mergeCell ref="B4:E4"/>
    <mergeCell ref="F4:J4"/>
    <mergeCell ref="K4:N4"/>
    <mergeCell ref="O4:R4"/>
    <mergeCell ref="O15:R1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4"/>
  <sheetViews>
    <sheetView view="pageBreakPreview" topLeftCell="A19" zoomScale="75" zoomScaleNormal="100" zoomScaleSheetLayoutView="75" workbookViewId="0">
      <selection activeCell="I30" sqref="I30"/>
    </sheetView>
  </sheetViews>
  <sheetFormatPr defaultRowHeight="12.75" x14ac:dyDescent="0.2"/>
  <cols>
    <col min="1" max="1" width="9.42578125" style="55" customWidth="1"/>
    <col min="2" max="2" width="77.5703125" style="55" customWidth="1"/>
    <col min="3" max="3" width="16.7109375" style="55" customWidth="1"/>
    <col min="4" max="4" width="15.7109375" style="55" customWidth="1"/>
    <col min="5" max="5" width="13.7109375" style="55" customWidth="1"/>
    <col min="6" max="6" width="13.140625" style="55" customWidth="1"/>
    <col min="7" max="8" width="9.140625" style="55"/>
    <col min="9" max="9" width="7.42578125" style="55" customWidth="1"/>
    <col min="10" max="12" width="9.140625" style="55"/>
    <col min="13" max="13" width="7.7109375" style="55" customWidth="1"/>
    <col min="14" max="14" width="8" style="55" customWidth="1"/>
    <col min="15" max="15" width="7.85546875" style="55" customWidth="1"/>
    <col min="16" max="16" width="8.140625" style="55" customWidth="1"/>
    <col min="17" max="17" width="7.7109375" style="55" customWidth="1"/>
    <col min="18" max="16384" width="9.140625" style="55"/>
  </cols>
  <sheetData>
    <row r="1" spans="1:6" s="435" customFormat="1" x14ac:dyDescent="0.2">
      <c r="B1" s="436" t="s">
        <v>435</v>
      </c>
      <c r="C1" s="436"/>
    </row>
    <row r="2" spans="1:6" x14ac:dyDescent="0.2">
      <c r="A2" s="841"/>
      <c r="B2" s="841"/>
      <c r="C2" s="56"/>
      <c r="D2" s="56"/>
      <c r="E2" s="56"/>
    </row>
    <row r="3" spans="1:6" ht="19.5" customHeight="1" x14ac:dyDescent="0.2">
      <c r="A3" s="842" t="s">
        <v>248</v>
      </c>
      <c r="B3" s="842"/>
      <c r="C3" s="279"/>
      <c r="D3" s="57"/>
      <c r="E3" s="57"/>
    </row>
    <row r="4" spans="1:6" ht="15.95" customHeight="1" x14ac:dyDescent="0.2">
      <c r="A4" s="139"/>
      <c r="B4" s="208"/>
      <c r="C4" s="208"/>
      <c r="F4" s="208" t="s">
        <v>103</v>
      </c>
    </row>
    <row r="5" spans="1:6" ht="39.75" customHeight="1" x14ac:dyDescent="0.2">
      <c r="A5" s="330" t="s">
        <v>0</v>
      </c>
      <c r="B5" s="331" t="s">
        <v>76</v>
      </c>
      <c r="C5" s="329" t="s">
        <v>348</v>
      </c>
      <c r="D5" s="329" t="s">
        <v>302</v>
      </c>
      <c r="E5" s="470" t="s">
        <v>380</v>
      </c>
      <c r="F5" s="470" t="s">
        <v>381</v>
      </c>
    </row>
    <row r="6" spans="1:6" s="60" customFormat="1" ht="20.25" customHeight="1" x14ac:dyDescent="0.25">
      <c r="A6" s="232">
        <v>1</v>
      </c>
      <c r="B6" s="233" t="s">
        <v>77</v>
      </c>
      <c r="C6" s="446">
        <v>159165</v>
      </c>
      <c r="D6" s="446">
        <v>159770</v>
      </c>
      <c r="E6" s="233">
        <v>159770</v>
      </c>
      <c r="F6" s="564">
        <f>E6/D6</f>
        <v>1</v>
      </c>
    </row>
    <row r="7" spans="1:6" s="60" customFormat="1" ht="15.75" customHeight="1" x14ac:dyDescent="0.25">
      <c r="A7" s="232">
        <v>2</v>
      </c>
      <c r="B7" s="235" t="s">
        <v>78</v>
      </c>
      <c r="C7" s="236">
        <v>255622</v>
      </c>
      <c r="D7" s="236">
        <v>254845</v>
      </c>
      <c r="E7" s="563">
        <v>254845</v>
      </c>
      <c r="F7" s="564">
        <f t="shared" ref="F7:F52" si="0">E7/D7</f>
        <v>1</v>
      </c>
    </row>
    <row r="8" spans="1:6" s="60" customFormat="1" ht="30.75" customHeight="1" x14ac:dyDescent="0.25">
      <c r="A8" s="232">
        <v>3</v>
      </c>
      <c r="B8" s="235" t="s">
        <v>79</v>
      </c>
      <c r="C8" s="234">
        <v>333947</v>
      </c>
      <c r="D8" s="234">
        <v>347687</v>
      </c>
      <c r="E8" s="233">
        <v>347687</v>
      </c>
      <c r="F8" s="564">
        <f t="shared" si="0"/>
        <v>1</v>
      </c>
    </row>
    <row r="9" spans="1:6" ht="19.5" customHeight="1" x14ac:dyDescent="0.25">
      <c r="A9" s="232">
        <v>4</v>
      </c>
      <c r="B9" s="235" t="s">
        <v>246</v>
      </c>
      <c r="C9" s="234">
        <v>16936</v>
      </c>
      <c r="D9" s="234">
        <v>25037</v>
      </c>
      <c r="E9" s="233">
        <v>25037</v>
      </c>
      <c r="F9" s="564">
        <f t="shared" si="0"/>
        <v>1</v>
      </c>
    </row>
    <row r="10" spans="1:6" ht="19.5" customHeight="1" x14ac:dyDescent="0.25">
      <c r="A10" s="232">
        <v>5</v>
      </c>
      <c r="B10" s="235" t="s">
        <v>80</v>
      </c>
      <c r="C10" s="234">
        <v>150000</v>
      </c>
      <c r="D10" s="234">
        <v>50382</v>
      </c>
      <c r="E10" s="233">
        <v>50382</v>
      </c>
      <c r="F10" s="564">
        <f t="shared" si="0"/>
        <v>1</v>
      </c>
    </row>
    <row r="11" spans="1:6" ht="19.5" customHeight="1" x14ac:dyDescent="0.25">
      <c r="A11" s="232"/>
      <c r="B11" s="235" t="s">
        <v>168</v>
      </c>
      <c r="C11" s="234">
        <v>150000</v>
      </c>
      <c r="D11" s="234">
        <v>22862</v>
      </c>
      <c r="E11" s="233">
        <v>22862</v>
      </c>
      <c r="F11" s="564">
        <f t="shared" si="0"/>
        <v>1</v>
      </c>
    </row>
    <row r="12" spans="1:6" ht="19.5" customHeight="1" x14ac:dyDescent="0.25">
      <c r="A12" s="232">
        <v>6</v>
      </c>
      <c r="B12" s="235" t="s">
        <v>358</v>
      </c>
      <c r="C12" s="234"/>
      <c r="D12" s="234">
        <v>12376</v>
      </c>
      <c r="E12" s="233">
        <v>12376</v>
      </c>
      <c r="F12" s="564">
        <f t="shared" si="0"/>
        <v>1</v>
      </c>
    </row>
    <row r="13" spans="1:6" ht="19.5" customHeight="1" x14ac:dyDescent="0.25">
      <c r="A13" s="232">
        <v>7</v>
      </c>
      <c r="B13" s="237" t="s">
        <v>361</v>
      </c>
      <c r="C13" s="238">
        <f>SUM(C6:C11)-C11+C12</f>
        <v>915670</v>
      </c>
      <c r="D13" s="238">
        <f>SUM(D6:D11)-D11+D12</f>
        <v>850097</v>
      </c>
      <c r="E13" s="238">
        <f>SUM(E6:E11)-E11+E12</f>
        <v>850097</v>
      </c>
      <c r="F13" s="564">
        <f t="shared" si="0"/>
        <v>1</v>
      </c>
    </row>
    <row r="14" spans="1:6" ht="19.5" customHeight="1" x14ac:dyDescent="0.25">
      <c r="A14" s="232">
        <v>8</v>
      </c>
      <c r="B14" s="235" t="s">
        <v>81</v>
      </c>
      <c r="C14" s="234">
        <v>49096</v>
      </c>
      <c r="D14" s="234">
        <v>49096</v>
      </c>
      <c r="E14" s="233">
        <v>47024</v>
      </c>
      <c r="F14" s="564">
        <f t="shared" si="0"/>
        <v>0.95779696920319379</v>
      </c>
    </row>
    <row r="15" spans="1:6" ht="19.5" customHeight="1" x14ac:dyDescent="0.25">
      <c r="A15" s="232">
        <v>9</v>
      </c>
      <c r="B15" s="237" t="s">
        <v>360</v>
      </c>
      <c r="C15" s="239">
        <f>SUM(C14)</f>
        <v>49096</v>
      </c>
      <c r="D15" s="239">
        <f>SUM(D14)</f>
        <v>49096</v>
      </c>
      <c r="E15" s="239">
        <f>SUM(E14)</f>
        <v>47024</v>
      </c>
      <c r="F15" s="564">
        <f t="shared" si="0"/>
        <v>0.95779696920319379</v>
      </c>
    </row>
    <row r="16" spans="1:6" ht="19.5" customHeight="1" x14ac:dyDescent="0.25">
      <c r="A16" s="232">
        <v>10</v>
      </c>
      <c r="B16" s="235" t="s">
        <v>184</v>
      </c>
      <c r="C16" s="234">
        <v>2285754</v>
      </c>
      <c r="D16" s="234">
        <v>17830</v>
      </c>
      <c r="E16" s="233">
        <v>17830</v>
      </c>
      <c r="F16" s="564">
        <f t="shared" si="0"/>
        <v>1</v>
      </c>
    </row>
    <row r="17" spans="1:6" ht="19.5" customHeight="1" x14ac:dyDescent="0.25">
      <c r="A17" s="232">
        <v>11</v>
      </c>
      <c r="B17" s="55" t="s">
        <v>300</v>
      </c>
      <c r="C17" s="234"/>
      <c r="D17" s="234">
        <v>2178108</v>
      </c>
      <c r="E17" s="233">
        <v>1867068</v>
      </c>
      <c r="F17" s="564">
        <f t="shared" si="0"/>
        <v>0.85719716377700284</v>
      </c>
    </row>
    <row r="18" spans="1:6" ht="19.5" customHeight="1" x14ac:dyDescent="0.25">
      <c r="A18" s="232">
        <v>12</v>
      </c>
      <c r="B18" s="237" t="s">
        <v>362</v>
      </c>
      <c r="C18" s="238">
        <f>C17+C16</f>
        <v>2285754</v>
      </c>
      <c r="D18" s="238">
        <f>D17+D16</f>
        <v>2195938</v>
      </c>
      <c r="E18" s="238">
        <f>E17+E16</f>
        <v>1884898</v>
      </c>
      <c r="F18" s="564">
        <f t="shared" si="0"/>
        <v>0.85835665669977934</v>
      </c>
    </row>
    <row r="19" spans="1:6" ht="19.5" customHeight="1" x14ac:dyDescent="0.25">
      <c r="A19" s="232">
        <v>13</v>
      </c>
      <c r="B19" s="237" t="s">
        <v>359</v>
      </c>
      <c r="C19" s="238"/>
      <c r="D19" s="238">
        <v>30</v>
      </c>
      <c r="E19" s="233">
        <v>29</v>
      </c>
      <c r="F19" s="564">
        <f t="shared" si="0"/>
        <v>0.96666666666666667</v>
      </c>
    </row>
    <row r="20" spans="1:6" ht="19.5" customHeight="1" x14ac:dyDescent="0.25">
      <c r="A20" s="232">
        <v>14</v>
      </c>
      <c r="B20" s="235" t="s">
        <v>198</v>
      </c>
      <c r="C20" s="234">
        <v>189000</v>
      </c>
      <c r="D20" s="234">
        <v>189000</v>
      </c>
      <c r="E20" s="233">
        <v>186312</v>
      </c>
      <c r="F20" s="564">
        <f t="shared" si="0"/>
        <v>0.98577777777777775</v>
      </c>
    </row>
    <row r="21" spans="1:6" ht="19.5" customHeight="1" x14ac:dyDescent="0.25">
      <c r="A21" s="232">
        <v>15</v>
      </c>
      <c r="B21" s="235" t="s">
        <v>82</v>
      </c>
      <c r="C21" s="234">
        <v>530000</v>
      </c>
      <c r="D21" s="234">
        <v>530000</v>
      </c>
      <c r="E21" s="233">
        <v>571288</v>
      </c>
      <c r="F21" s="564">
        <f t="shared" si="0"/>
        <v>1.0779018867924528</v>
      </c>
    </row>
    <row r="22" spans="1:6" ht="19.5" customHeight="1" x14ac:dyDescent="0.25">
      <c r="A22" s="232">
        <v>16</v>
      </c>
      <c r="B22" s="235" t="s">
        <v>83</v>
      </c>
      <c r="C22" s="234">
        <v>36000</v>
      </c>
      <c r="D22" s="234">
        <v>38200</v>
      </c>
      <c r="E22" s="233">
        <v>38739</v>
      </c>
      <c r="F22" s="564">
        <f t="shared" si="0"/>
        <v>1.014109947643979</v>
      </c>
    </row>
    <row r="23" spans="1:6" ht="19.5" customHeight="1" x14ac:dyDescent="0.25">
      <c r="A23" s="232">
        <v>17</v>
      </c>
      <c r="B23" s="235" t="s">
        <v>84</v>
      </c>
      <c r="C23" s="234">
        <v>150</v>
      </c>
      <c r="D23" s="234">
        <v>299</v>
      </c>
      <c r="E23" s="233">
        <v>249</v>
      </c>
      <c r="F23" s="564">
        <f t="shared" si="0"/>
        <v>0.83277591973244147</v>
      </c>
    </row>
    <row r="24" spans="1:6" ht="19.5" customHeight="1" x14ac:dyDescent="0.25">
      <c r="A24" s="232">
        <v>18</v>
      </c>
      <c r="B24" s="237" t="s">
        <v>363</v>
      </c>
      <c r="C24" s="238">
        <f>SUM(C21:C23)</f>
        <v>566150</v>
      </c>
      <c r="D24" s="238">
        <f>SUM(D21:D23)</f>
        <v>568499</v>
      </c>
      <c r="E24" s="238">
        <f>SUM(E21:E23)</f>
        <v>610276</v>
      </c>
      <c r="F24" s="564">
        <f t="shared" si="0"/>
        <v>1.0734864968979716</v>
      </c>
    </row>
    <row r="25" spans="1:6" ht="19.5" customHeight="1" x14ac:dyDescent="0.25">
      <c r="A25" s="232">
        <v>19</v>
      </c>
      <c r="B25" s="235" t="s">
        <v>85</v>
      </c>
      <c r="C25" s="234">
        <v>2500</v>
      </c>
      <c r="D25" s="234">
        <v>2500</v>
      </c>
      <c r="E25" s="233">
        <v>1523</v>
      </c>
      <c r="F25" s="564">
        <f t="shared" si="0"/>
        <v>0.60919999999999996</v>
      </c>
    </row>
    <row r="26" spans="1:6" ht="19.5" customHeight="1" x14ac:dyDescent="0.25">
      <c r="A26" s="232">
        <v>20</v>
      </c>
      <c r="B26" s="237" t="s">
        <v>364</v>
      </c>
      <c r="C26" s="238">
        <f>C24+C25+C20+C19</f>
        <v>757650</v>
      </c>
      <c r="D26" s="238">
        <f>D24+D25+D20+D19</f>
        <v>760029</v>
      </c>
      <c r="E26" s="238">
        <f>E24+E25+E20+E19</f>
        <v>798140</v>
      </c>
      <c r="F26" s="564">
        <f t="shared" si="0"/>
        <v>1.0501441392367923</v>
      </c>
    </row>
    <row r="27" spans="1:6" ht="19.5" customHeight="1" x14ac:dyDescent="0.25">
      <c r="A27" s="232">
        <v>21</v>
      </c>
      <c r="B27" s="240" t="s">
        <v>86</v>
      </c>
      <c r="C27" s="234">
        <v>1000</v>
      </c>
      <c r="D27" s="234">
        <v>1000</v>
      </c>
      <c r="E27" s="233"/>
      <c r="F27" s="564">
        <f t="shared" si="0"/>
        <v>0</v>
      </c>
    </row>
    <row r="28" spans="1:6" ht="19.5" customHeight="1" x14ac:dyDescent="0.25">
      <c r="A28" s="232">
        <v>22</v>
      </c>
      <c r="B28" s="240" t="s">
        <v>87</v>
      </c>
      <c r="C28" s="234">
        <v>14000</v>
      </c>
      <c r="D28" s="234">
        <v>14000</v>
      </c>
      <c r="E28" s="233">
        <v>18449</v>
      </c>
      <c r="F28" s="564">
        <f t="shared" si="0"/>
        <v>1.3177857142857143</v>
      </c>
    </row>
    <row r="29" spans="1:6" ht="19.5" customHeight="1" x14ac:dyDescent="0.25">
      <c r="A29" s="232">
        <v>23</v>
      </c>
      <c r="B29" s="240" t="s">
        <v>215</v>
      </c>
      <c r="C29" s="234">
        <v>58000</v>
      </c>
      <c r="D29" s="234">
        <v>58000</v>
      </c>
      <c r="E29" s="233">
        <v>55038</v>
      </c>
      <c r="F29" s="564">
        <f t="shared" si="0"/>
        <v>0.94893103448275862</v>
      </c>
    </row>
    <row r="30" spans="1:6" ht="19.5" customHeight="1" x14ac:dyDescent="0.25">
      <c r="A30" s="232">
        <v>24</v>
      </c>
      <c r="B30" s="240" t="s">
        <v>88</v>
      </c>
      <c r="C30" s="234">
        <v>1000</v>
      </c>
      <c r="D30" s="234">
        <v>5000</v>
      </c>
      <c r="E30" s="233">
        <v>3198</v>
      </c>
      <c r="F30" s="564">
        <f t="shared" si="0"/>
        <v>0.63959999999999995</v>
      </c>
    </row>
    <row r="31" spans="1:6" ht="19.5" customHeight="1" x14ac:dyDescent="0.25">
      <c r="A31" s="232">
        <v>25</v>
      </c>
      <c r="B31" s="240" t="s">
        <v>181</v>
      </c>
      <c r="C31" s="234">
        <v>20000</v>
      </c>
      <c r="D31" s="234">
        <v>20000</v>
      </c>
      <c r="E31" s="233">
        <v>7890</v>
      </c>
      <c r="F31" s="564">
        <f t="shared" si="0"/>
        <v>0.39450000000000002</v>
      </c>
    </row>
    <row r="32" spans="1:6" ht="19.5" customHeight="1" x14ac:dyDescent="0.25">
      <c r="A32" s="232">
        <v>26</v>
      </c>
      <c r="B32" s="240" t="s">
        <v>89</v>
      </c>
      <c r="C32" s="234">
        <v>4000</v>
      </c>
      <c r="D32" s="234">
        <v>4000</v>
      </c>
      <c r="E32" s="233">
        <v>1117</v>
      </c>
      <c r="F32" s="564">
        <f t="shared" si="0"/>
        <v>0.27925</v>
      </c>
    </row>
    <row r="33" spans="1:6" ht="19.5" customHeight="1" x14ac:dyDescent="0.25">
      <c r="A33" s="232">
        <v>27</v>
      </c>
      <c r="B33" s="240" t="s">
        <v>90</v>
      </c>
      <c r="C33" s="234">
        <v>37459</v>
      </c>
      <c r="D33" s="234">
        <v>37459</v>
      </c>
      <c r="E33" s="233">
        <v>22172</v>
      </c>
      <c r="F33" s="564">
        <f t="shared" si="0"/>
        <v>0.59190047785578903</v>
      </c>
    </row>
    <row r="34" spans="1:6" ht="19.5" customHeight="1" x14ac:dyDescent="0.25">
      <c r="A34" s="232">
        <v>28</v>
      </c>
      <c r="B34" s="240" t="s">
        <v>182</v>
      </c>
      <c r="C34" s="234">
        <v>3000</v>
      </c>
      <c r="D34" s="234">
        <v>3000</v>
      </c>
      <c r="E34" s="233"/>
      <c r="F34" s="564">
        <f t="shared" si="0"/>
        <v>0</v>
      </c>
    </row>
    <row r="35" spans="1:6" ht="19.5" customHeight="1" x14ac:dyDescent="0.25">
      <c r="A35" s="232">
        <v>29</v>
      </c>
      <c r="B35" s="240" t="s">
        <v>91</v>
      </c>
      <c r="C35" s="234">
        <v>500</v>
      </c>
      <c r="D35" s="234">
        <v>500</v>
      </c>
      <c r="E35" s="233">
        <v>144</v>
      </c>
      <c r="F35" s="564">
        <f t="shared" si="0"/>
        <v>0.28799999999999998</v>
      </c>
    </row>
    <row r="36" spans="1:6" ht="19.5" customHeight="1" x14ac:dyDescent="0.25">
      <c r="A36" s="232">
        <v>30</v>
      </c>
      <c r="B36" s="240" t="s">
        <v>92</v>
      </c>
      <c r="C36" s="234">
        <v>800</v>
      </c>
      <c r="D36" s="234">
        <v>1800</v>
      </c>
      <c r="E36" s="233">
        <v>3499</v>
      </c>
      <c r="F36" s="564">
        <f t="shared" si="0"/>
        <v>1.943888888888889</v>
      </c>
    </row>
    <row r="37" spans="1:6" ht="19.5" customHeight="1" x14ac:dyDescent="0.25">
      <c r="A37" s="232">
        <v>31</v>
      </c>
      <c r="B37" s="241" t="s">
        <v>365</v>
      </c>
      <c r="C37" s="242">
        <f>SUM(C27:C36)</f>
        <v>139759</v>
      </c>
      <c r="D37" s="242">
        <f>SUM(D27:D36)</f>
        <v>144759</v>
      </c>
      <c r="E37" s="242">
        <f>SUM(E27:E36)</f>
        <v>111507</v>
      </c>
      <c r="F37" s="564">
        <f t="shared" si="0"/>
        <v>0.77029407497979396</v>
      </c>
    </row>
    <row r="38" spans="1:6" ht="19.5" customHeight="1" x14ac:dyDescent="0.25">
      <c r="A38" s="232">
        <v>32</v>
      </c>
      <c r="B38" s="240" t="s">
        <v>93</v>
      </c>
      <c r="C38" s="234">
        <v>161817</v>
      </c>
      <c r="D38" s="234">
        <v>303235</v>
      </c>
      <c r="E38" s="233">
        <v>18808</v>
      </c>
      <c r="F38" s="564">
        <f t="shared" si="0"/>
        <v>6.2024502448595975E-2</v>
      </c>
    </row>
    <row r="39" spans="1:6" ht="19.5" customHeight="1" x14ac:dyDescent="0.25">
      <c r="A39" s="232">
        <v>33</v>
      </c>
      <c r="B39" s="237" t="s">
        <v>366</v>
      </c>
      <c r="C39" s="238">
        <f>C38</f>
        <v>161817</v>
      </c>
      <c r="D39" s="238">
        <f>D38</f>
        <v>303235</v>
      </c>
      <c r="E39" s="238">
        <f>E38</f>
        <v>18808</v>
      </c>
      <c r="F39" s="564">
        <f t="shared" si="0"/>
        <v>6.2024502448595975E-2</v>
      </c>
    </row>
    <row r="40" spans="1:6" ht="29.25" customHeight="1" x14ac:dyDescent="0.25">
      <c r="A40" s="232">
        <v>34</v>
      </c>
      <c r="B40" s="235" t="s">
        <v>94</v>
      </c>
      <c r="C40" s="234">
        <v>500</v>
      </c>
      <c r="D40" s="234">
        <v>500</v>
      </c>
      <c r="E40" s="233">
        <v>530</v>
      </c>
      <c r="F40" s="564">
        <f t="shared" si="0"/>
        <v>1.06</v>
      </c>
    </row>
    <row r="41" spans="1:6" ht="19.5" customHeight="1" x14ac:dyDescent="0.25">
      <c r="A41" s="232">
        <v>35</v>
      </c>
      <c r="B41" s="240" t="s">
        <v>95</v>
      </c>
      <c r="C41" s="234">
        <v>1000</v>
      </c>
      <c r="D41" s="234">
        <v>1000</v>
      </c>
      <c r="E41" s="233">
        <v>21</v>
      </c>
      <c r="F41" s="564">
        <f t="shared" si="0"/>
        <v>2.1000000000000001E-2</v>
      </c>
    </row>
    <row r="42" spans="1:6" ht="19.5" customHeight="1" x14ac:dyDescent="0.25">
      <c r="A42" s="232">
        <v>36</v>
      </c>
      <c r="B42" s="237" t="s">
        <v>367</v>
      </c>
      <c r="C42" s="238">
        <f>SUM(C40:C41)</f>
        <v>1500</v>
      </c>
      <c r="D42" s="238">
        <f>SUM(D40:D41)</f>
        <v>1500</v>
      </c>
      <c r="E42" s="238">
        <f>SUM(E40:E41)</f>
        <v>551</v>
      </c>
      <c r="F42" s="564">
        <f t="shared" si="0"/>
        <v>0.36733333333333335</v>
      </c>
    </row>
    <row r="43" spans="1:6" ht="29.25" customHeight="1" x14ac:dyDescent="0.25">
      <c r="A43" s="232">
        <v>37</v>
      </c>
      <c r="B43" s="235" t="s">
        <v>96</v>
      </c>
      <c r="C43" s="234">
        <v>3000</v>
      </c>
      <c r="D43" s="234">
        <v>3000</v>
      </c>
      <c r="E43" s="233">
        <v>2692</v>
      </c>
      <c r="F43" s="564">
        <f t="shared" si="0"/>
        <v>0.89733333333333332</v>
      </c>
    </row>
    <row r="44" spans="1:6" ht="19.5" customHeight="1" x14ac:dyDescent="0.25">
      <c r="A44" s="232">
        <v>38</v>
      </c>
      <c r="B44" s="240" t="s">
        <v>183</v>
      </c>
      <c r="C44" s="234">
        <v>4000</v>
      </c>
      <c r="D44" s="234">
        <v>4000</v>
      </c>
      <c r="E44" s="233">
        <v>1178</v>
      </c>
      <c r="F44" s="564">
        <f t="shared" si="0"/>
        <v>0.29449999999999998</v>
      </c>
    </row>
    <row r="45" spans="1:6" ht="19.5" customHeight="1" x14ac:dyDescent="0.25">
      <c r="A45" s="232">
        <v>39</v>
      </c>
      <c r="B45" s="237" t="s">
        <v>368</v>
      </c>
      <c r="C45" s="238">
        <f>SUM(C43:C44)</f>
        <v>7000</v>
      </c>
      <c r="D45" s="238">
        <f>SUM(D43:D44)</f>
        <v>7000</v>
      </c>
      <c r="E45" s="238">
        <f>SUM(E43:E44)</f>
        <v>3870</v>
      </c>
      <c r="F45" s="564">
        <f t="shared" si="0"/>
        <v>0.55285714285714282</v>
      </c>
    </row>
    <row r="46" spans="1:6" ht="19.5" customHeight="1" x14ac:dyDescent="0.25">
      <c r="A46" s="232">
        <v>40</v>
      </c>
      <c r="B46" s="241" t="s">
        <v>369</v>
      </c>
      <c r="C46" s="242">
        <f>C13+C18+C26+C37+C39+C42+C45+C15</f>
        <v>4318246</v>
      </c>
      <c r="D46" s="242">
        <f>D13+D18+D26+D37+D39+D42+D45+D15</f>
        <v>4311654</v>
      </c>
      <c r="E46" s="242">
        <f>E13+E18+E26+E37+E39+E42+E45+E15</f>
        <v>3714895</v>
      </c>
      <c r="F46" s="564">
        <f t="shared" si="0"/>
        <v>0.86159394979281734</v>
      </c>
    </row>
    <row r="47" spans="1:6" ht="21.75" customHeight="1" x14ac:dyDescent="0.25">
      <c r="A47" s="232">
        <v>41</v>
      </c>
      <c r="B47" s="243" t="s">
        <v>97</v>
      </c>
      <c r="C47" s="234">
        <v>745000</v>
      </c>
      <c r="D47" s="234">
        <v>738642</v>
      </c>
      <c r="E47" s="233">
        <v>738642</v>
      </c>
      <c r="F47" s="564">
        <f t="shared" si="0"/>
        <v>1</v>
      </c>
    </row>
    <row r="48" spans="1:6" ht="21.75" customHeight="1" x14ac:dyDescent="0.25">
      <c r="A48" s="232">
        <v>42</v>
      </c>
      <c r="B48" s="243" t="s">
        <v>283</v>
      </c>
      <c r="C48" s="234">
        <v>250000</v>
      </c>
      <c r="D48" s="234">
        <v>250000</v>
      </c>
      <c r="E48" s="233"/>
      <c r="F48" s="564">
        <f t="shared" si="0"/>
        <v>0</v>
      </c>
    </row>
    <row r="49" spans="1:6" ht="21.75" customHeight="1" x14ac:dyDescent="0.25">
      <c r="A49" s="232">
        <v>43</v>
      </c>
      <c r="B49" s="243" t="s">
        <v>301</v>
      </c>
      <c r="C49" s="234"/>
      <c r="D49" s="234">
        <v>300000</v>
      </c>
      <c r="E49" s="233"/>
      <c r="F49" s="564">
        <f t="shared" si="0"/>
        <v>0</v>
      </c>
    </row>
    <row r="50" spans="1:6" ht="21.75" customHeight="1" x14ac:dyDescent="0.25">
      <c r="A50" s="232"/>
      <c r="B50" s="243" t="s">
        <v>375</v>
      </c>
      <c r="C50" s="234"/>
      <c r="D50" s="234">
        <v>27114</v>
      </c>
      <c r="E50" s="233">
        <v>27114</v>
      </c>
      <c r="F50" s="564">
        <f t="shared" si="0"/>
        <v>1</v>
      </c>
    </row>
    <row r="51" spans="1:6" ht="21.75" customHeight="1" x14ac:dyDescent="0.25">
      <c r="A51" s="232">
        <v>44</v>
      </c>
      <c r="B51" s="244" t="s">
        <v>370</v>
      </c>
      <c r="C51" s="269">
        <f>C47+C48+C49</f>
        <v>995000</v>
      </c>
      <c r="D51" s="269">
        <f>D47+D48+D49+D50</f>
        <v>1315756</v>
      </c>
      <c r="E51" s="269">
        <f>E47+E48+E49+E50</f>
        <v>765756</v>
      </c>
      <c r="F51" s="564">
        <f t="shared" si="0"/>
        <v>0.58198936580946614</v>
      </c>
    </row>
    <row r="52" spans="1:6" ht="27" customHeight="1" x14ac:dyDescent="0.25">
      <c r="A52" s="232">
        <v>45</v>
      </c>
      <c r="B52" s="245" t="s">
        <v>307</v>
      </c>
      <c r="C52" s="105">
        <f>C46+C51</f>
        <v>5313246</v>
      </c>
      <c r="D52" s="105">
        <f>D46+D51</f>
        <v>5627410</v>
      </c>
      <c r="E52" s="105">
        <f>E46+E51</f>
        <v>4480651</v>
      </c>
      <c r="F52" s="564">
        <f t="shared" si="0"/>
        <v>0.79621904215260664</v>
      </c>
    </row>
    <row r="54" spans="1:6" ht="12" customHeight="1" x14ac:dyDescent="0.2"/>
  </sheetData>
  <mergeCells count="2">
    <mergeCell ref="A2:B2"/>
    <mergeCell ref="A3:B3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97"/>
  <sheetViews>
    <sheetView view="pageBreakPreview" topLeftCell="A62" zoomScale="75" zoomScaleNormal="100" zoomScaleSheetLayoutView="75" workbookViewId="0">
      <selection activeCell="I30" sqref="I30"/>
    </sheetView>
  </sheetViews>
  <sheetFormatPr defaultRowHeight="12.75" x14ac:dyDescent="0.2"/>
  <cols>
    <col min="1" max="1" width="9.140625" style="55" customWidth="1"/>
    <col min="2" max="2" width="87.5703125" style="55" customWidth="1"/>
    <col min="3" max="3" width="16.28515625" style="55" customWidth="1"/>
    <col min="4" max="4" width="17.85546875" style="55" customWidth="1"/>
    <col min="5" max="5" width="14.7109375" style="55" customWidth="1"/>
    <col min="6" max="6" width="14.140625" style="55" customWidth="1"/>
    <col min="7" max="8" width="2.7109375" style="55" customWidth="1"/>
    <col min="9" max="9" width="7.42578125" style="55" customWidth="1"/>
    <col min="10" max="12" width="2.7109375" style="55" customWidth="1"/>
    <col min="13" max="13" width="7.7109375" style="55" customWidth="1"/>
    <col min="14" max="14" width="8" style="55" customWidth="1"/>
    <col min="15" max="15" width="7.85546875" style="55" customWidth="1"/>
    <col min="16" max="16" width="8.140625" style="55" customWidth="1"/>
    <col min="17" max="17" width="7.7109375" style="55" customWidth="1"/>
    <col min="18" max="22" width="2.7109375" style="55" customWidth="1"/>
    <col min="23" max="23" width="29.5703125" style="55" customWidth="1"/>
    <col min="24" max="26" width="2.7109375" style="55" customWidth="1"/>
    <col min="27" max="27" width="21" style="55" customWidth="1"/>
    <col min="28" max="29" width="2.7109375" style="55" customWidth="1"/>
    <col min="30" max="16384" width="9.140625" style="55"/>
  </cols>
  <sheetData>
    <row r="1" spans="1:34" s="435" customFormat="1" ht="28.5" customHeight="1" x14ac:dyDescent="0.2">
      <c r="A1" s="843" t="s">
        <v>436</v>
      </c>
      <c r="B1" s="843"/>
      <c r="C1" s="436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437"/>
      <c r="AB1" s="437"/>
      <c r="AC1" s="437"/>
      <c r="AD1" s="437"/>
      <c r="AE1" s="437"/>
      <c r="AF1" s="437"/>
      <c r="AG1" s="437"/>
      <c r="AH1" s="437"/>
    </row>
    <row r="2" spans="1:34" ht="25.5" customHeight="1" x14ac:dyDescent="0.2">
      <c r="A2" s="842" t="s">
        <v>249</v>
      </c>
      <c r="B2" s="842"/>
      <c r="C2" s="279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/>
      <c r="AB2"/>
      <c r="AC2"/>
      <c r="AD2"/>
      <c r="AE2"/>
      <c r="AF2"/>
      <c r="AG2"/>
      <c r="AH2"/>
    </row>
    <row r="3" spans="1:34" ht="19.5" customHeight="1" x14ac:dyDescent="0.2">
      <c r="A3" s="293"/>
      <c r="B3" s="294"/>
      <c r="C3" s="294"/>
      <c r="E3" s="282"/>
      <c r="F3" s="325" t="s">
        <v>103</v>
      </c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/>
      <c r="AB3"/>
      <c r="AC3"/>
      <c r="AD3"/>
      <c r="AE3"/>
      <c r="AF3"/>
      <c r="AG3"/>
      <c r="AH3"/>
    </row>
    <row r="4" spans="1:34" ht="44.25" customHeight="1" x14ac:dyDescent="0.2">
      <c r="A4" s="330"/>
      <c r="B4" s="331" t="s">
        <v>76</v>
      </c>
      <c r="C4" s="329" t="s">
        <v>348</v>
      </c>
      <c r="D4" s="329" t="s">
        <v>302</v>
      </c>
      <c r="E4" s="470" t="s">
        <v>380</v>
      </c>
      <c r="F4" s="470" t="s">
        <v>381</v>
      </c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/>
      <c r="AB4"/>
      <c r="AC4"/>
      <c r="AD4"/>
      <c r="AE4"/>
      <c r="AF4"/>
      <c r="AG4"/>
      <c r="AH4"/>
    </row>
    <row r="5" spans="1:34" ht="17.25" customHeight="1" x14ac:dyDescent="0.2">
      <c r="A5" s="138">
        <v>1</v>
      </c>
      <c r="B5" s="295" t="s">
        <v>100</v>
      </c>
      <c r="C5" s="239">
        <v>70706</v>
      </c>
      <c r="D5" s="239">
        <v>99635</v>
      </c>
      <c r="E5" s="295">
        <v>96114</v>
      </c>
      <c r="F5" s="565">
        <f>E5/D5</f>
        <v>0.96466101269634164</v>
      </c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/>
      <c r="AB5"/>
      <c r="AC5"/>
      <c r="AD5"/>
      <c r="AE5"/>
      <c r="AF5"/>
      <c r="AG5"/>
      <c r="AH5"/>
    </row>
    <row r="6" spans="1:34" s="60" customFormat="1" ht="20.25" customHeight="1" x14ac:dyDescent="0.2">
      <c r="A6" s="138">
        <v>2</v>
      </c>
      <c r="B6" s="295" t="s">
        <v>65</v>
      </c>
      <c r="C6" s="239">
        <v>14420</v>
      </c>
      <c r="D6" s="239">
        <v>18500</v>
      </c>
      <c r="E6" s="295">
        <v>17926</v>
      </c>
      <c r="F6" s="565">
        <f t="shared" ref="F6:F71" si="0">E6/D6</f>
        <v>0.96897297297297302</v>
      </c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</row>
    <row r="7" spans="1:34" ht="15.75" customHeight="1" x14ac:dyDescent="0.2">
      <c r="A7" s="138">
        <v>3</v>
      </c>
      <c r="B7" s="233" t="s">
        <v>170</v>
      </c>
      <c r="C7" s="234">
        <v>200</v>
      </c>
      <c r="D7" s="234">
        <v>200</v>
      </c>
      <c r="E7" s="233">
        <v>150</v>
      </c>
      <c r="F7" s="565">
        <f t="shared" si="0"/>
        <v>0.75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/>
      <c r="AB7"/>
      <c r="AC7"/>
      <c r="AD7" s="844"/>
      <c r="AE7" s="844"/>
      <c r="AF7" s="844"/>
      <c r="AG7" s="844"/>
    </row>
    <row r="8" spans="1:34" ht="19.5" customHeight="1" x14ac:dyDescent="0.2">
      <c r="A8" s="138">
        <v>4</v>
      </c>
      <c r="B8" s="233" t="s">
        <v>171</v>
      </c>
      <c r="C8" s="234">
        <v>2500</v>
      </c>
      <c r="D8" s="234">
        <v>2500</v>
      </c>
      <c r="E8" s="233">
        <v>1893</v>
      </c>
      <c r="F8" s="565">
        <f t="shared" si="0"/>
        <v>0.75719999999999998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/>
      <c r="AB8"/>
      <c r="AC8"/>
    </row>
    <row r="9" spans="1:34" ht="19.5" customHeight="1" x14ac:dyDescent="0.2">
      <c r="A9" s="138">
        <v>5</v>
      </c>
      <c r="B9" s="295" t="s">
        <v>4</v>
      </c>
      <c r="C9" s="239">
        <v>2700</v>
      </c>
      <c r="D9" s="239">
        <v>2700</v>
      </c>
      <c r="E9" s="295">
        <f>SUM(E7:E8)</f>
        <v>2043</v>
      </c>
      <c r="F9" s="565">
        <f t="shared" si="0"/>
        <v>0.75666666666666671</v>
      </c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/>
      <c r="AB9"/>
      <c r="AC9"/>
      <c r="AD9"/>
      <c r="AE9"/>
      <c r="AF9"/>
      <c r="AG9"/>
      <c r="AH9"/>
    </row>
    <row r="10" spans="1:34" ht="19.5" customHeight="1" x14ac:dyDescent="0.2">
      <c r="A10" s="138">
        <v>6</v>
      </c>
      <c r="B10" s="233" t="s">
        <v>172</v>
      </c>
      <c r="C10" s="234">
        <v>150</v>
      </c>
      <c r="D10" s="234">
        <v>1150</v>
      </c>
      <c r="E10" s="233">
        <v>943</v>
      </c>
      <c r="F10" s="565">
        <f t="shared" si="0"/>
        <v>0.82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/>
      <c r="AB10"/>
      <c r="AC10"/>
      <c r="AD10"/>
      <c r="AE10"/>
      <c r="AF10"/>
      <c r="AG10"/>
      <c r="AH10"/>
    </row>
    <row r="11" spans="1:34" ht="19.5" customHeight="1" x14ac:dyDescent="0.2">
      <c r="A11" s="138">
        <v>7</v>
      </c>
      <c r="B11" s="233" t="s">
        <v>251</v>
      </c>
      <c r="C11" s="234">
        <v>600</v>
      </c>
      <c r="D11" s="234">
        <v>600</v>
      </c>
      <c r="E11" s="233">
        <v>486</v>
      </c>
      <c r="F11" s="565">
        <f t="shared" si="0"/>
        <v>0.81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/>
      <c r="AB11"/>
      <c r="AC11"/>
      <c r="AD11"/>
      <c r="AE11"/>
      <c r="AF11"/>
      <c r="AG11"/>
      <c r="AH11"/>
    </row>
    <row r="12" spans="1:34" ht="19.5" customHeight="1" x14ac:dyDescent="0.2">
      <c r="A12" s="138">
        <v>8</v>
      </c>
      <c r="B12" s="295" t="s">
        <v>308</v>
      </c>
      <c r="C12" s="239">
        <f>C10+C11</f>
        <v>750</v>
      </c>
      <c r="D12" s="239">
        <f>D10+D11</f>
        <v>1750</v>
      </c>
      <c r="E12" s="295">
        <f>SUM(E10:E11)</f>
        <v>1429</v>
      </c>
      <c r="F12" s="565">
        <f t="shared" si="0"/>
        <v>0.81657142857142861</v>
      </c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/>
      <c r="AB12"/>
      <c r="AC12"/>
      <c r="AD12"/>
      <c r="AE12"/>
      <c r="AF12"/>
      <c r="AG12"/>
      <c r="AH12"/>
    </row>
    <row r="13" spans="1:34" ht="19.5" customHeight="1" x14ac:dyDescent="0.2">
      <c r="A13" s="138">
        <v>9</v>
      </c>
      <c r="B13" s="233" t="s">
        <v>173</v>
      </c>
      <c r="C13" s="234">
        <v>37500</v>
      </c>
      <c r="D13" s="234">
        <v>29500</v>
      </c>
      <c r="E13" s="233">
        <v>28556</v>
      </c>
      <c r="F13" s="565">
        <f t="shared" si="0"/>
        <v>0.96799999999999997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/>
      <c r="AB13"/>
      <c r="AC13"/>
      <c r="AD13"/>
      <c r="AE13"/>
      <c r="AF13"/>
      <c r="AG13"/>
      <c r="AH13"/>
    </row>
    <row r="14" spans="1:34" ht="19.5" customHeight="1" x14ac:dyDescent="0.2">
      <c r="A14" s="138">
        <v>10</v>
      </c>
      <c r="B14" s="233" t="s">
        <v>66</v>
      </c>
      <c r="C14" s="234">
        <v>14100</v>
      </c>
      <c r="D14" s="234">
        <v>16713</v>
      </c>
      <c r="E14" s="233">
        <v>15041</v>
      </c>
      <c r="F14" s="565">
        <f t="shared" si="0"/>
        <v>0.89995811643630708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/>
      <c r="AB14"/>
      <c r="AC14"/>
      <c r="AD14"/>
      <c r="AE14"/>
      <c r="AF14"/>
      <c r="AG14"/>
      <c r="AH14"/>
    </row>
    <row r="15" spans="1:34" ht="19.5" customHeight="1" x14ac:dyDescent="0.2">
      <c r="A15" s="138">
        <v>11</v>
      </c>
      <c r="B15" s="233" t="s">
        <v>174</v>
      </c>
      <c r="C15" s="234">
        <v>65000</v>
      </c>
      <c r="D15" s="234">
        <v>63460</v>
      </c>
      <c r="E15" s="233">
        <v>63417</v>
      </c>
      <c r="F15" s="565">
        <f t="shared" si="0"/>
        <v>0.99932240781594706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/>
      <c r="AB15"/>
      <c r="AC15"/>
      <c r="AD15"/>
      <c r="AE15"/>
      <c r="AF15"/>
      <c r="AG15"/>
      <c r="AH15"/>
    </row>
    <row r="16" spans="1:34" ht="19.5" customHeight="1" x14ac:dyDescent="0.2">
      <c r="A16" s="138">
        <v>11</v>
      </c>
      <c r="B16" s="233" t="s">
        <v>175</v>
      </c>
      <c r="C16" s="234">
        <v>1500</v>
      </c>
      <c r="D16" s="234">
        <v>6500</v>
      </c>
      <c r="E16" s="233">
        <v>5842</v>
      </c>
      <c r="F16" s="565">
        <f t="shared" si="0"/>
        <v>0.89876923076923076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/>
      <c r="AB16"/>
      <c r="AC16"/>
      <c r="AD16"/>
      <c r="AE16"/>
      <c r="AF16"/>
      <c r="AG16"/>
      <c r="AH16"/>
    </row>
    <row r="17" spans="1:27" ht="19.5" customHeight="1" x14ac:dyDescent="0.2">
      <c r="A17" s="138">
        <v>12</v>
      </c>
      <c r="B17" s="296" t="s">
        <v>176</v>
      </c>
      <c r="C17" s="234">
        <v>1000</v>
      </c>
      <c r="D17" s="234">
        <v>5000</v>
      </c>
      <c r="E17" s="233">
        <v>4016</v>
      </c>
      <c r="F17" s="565">
        <f t="shared" si="0"/>
        <v>0.80320000000000003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/>
    </row>
    <row r="18" spans="1:27" ht="19.5" customHeight="1" x14ac:dyDescent="0.2">
      <c r="A18" s="138">
        <v>13</v>
      </c>
      <c r="B18" s="297" t="s">
        <v>177</v>
      </c>
      <c r="C18" s="298">
        <v>4000</v>
      </c>
      <c r="D18" s="298">
        <v>44766</v>
      </c>
      <c r="E18" s="297">
        <v>43676</v>
      </c>
      <c r="F18" s="565">
        <f t="shared" si="0"/>
        <v>0.97565116382969219</v>
      </c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/>
    </row>
    <row r="19" spans="1:27" ht="19.5" customHeight="1" x14ac:dyDescent="0.2">
      <c r="A19" s="138">
        <v>14</v>
      </c>
      <c r="B19" s="233" t="s">
        <v>178</v>
      </c>
      <c r="C19" s="234">
        <v>37000</v>
      </c>
      <c r="D19" s="234">
        <v>45000</v>
      </c>
      <c r="E19" s="233">
        <v>42704</v>
      </c>
      <c r="F19" s="565">
        <f t="shared" si="0"/>
        <v>0.94897777777777781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/>
    </row>
    <row r="20" spans="1:27" ht="19.5" customHeight="1" x14ac:dyDescent="0.2">
      <c r="A20" s="138">
        <v>15</v>
      </c>
      <c r="B20" s="295" t="s">
        <v>309</v>
      </c>
      <c r="C20" s="239">
        <f>C13+C14+C15+C16+C17+C18+C19</f>
        <v>160100</v>
      </c>
      <c r="D20" s="239">
        <f>D13+D14+D15+D16+D17+D18+D19</f>
        <v>210939</v>
      </c>
      <c r="E20" s="295">
        <f>SUM(E13:E19)</f>
        <v>203252</v>
      </c>
      <c r="F20" s="565">
        <f t="shared" si="0"/>
        <v>0.96355818506772095</v>
      </c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55">
        <v>0</v>
      </c>
    </row>
    <row r="21" spans="1:27" ht="19.5" customHeight="1" x14ac:dyDescent="0.2">
      <c r="A21" s="138">
        <v>16</v>
      </c>
      <c r="B21" s="233" t="s">
        <v>67</v>
      </c>
      <c r="C21" s="234">
        <v>3000</v>
      </c>
      <c r="D21" s="234">
        <v>3000</v>
      </c>
      <c r="E21" s="233">
        <v>2524</v>
      </c>
      <c r="F21" s="565">
        <f t="shared" si="0"/>
        <v>0.84133333333333338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/>
    </row>
    <row r="22" spans="1:27" ht="19.5" customHeight="1" x14ac:dyDescent="0.2">
      <c r="A22" s="138">
        <v>17</v>
      </c>
      <c r="B22" s="233" t="s">
        <v>68</v>
      </c>
      <c r="C22" s="234">
        <v>3500</v>
      </c>
      <c r="D22" s="234">
        <v>4098</v>
      </c>
      <c r="E22" s="233">
        <v>3443</v>
      </c>
      <c r="F22" s="565">
        <f t="shared" si="0"/>
        <v>0.84016593460224498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/>
    </row>
    <row r="23" spans="1:27" ht="19.5" customHeight="1" x14ac:dyDescent="0.2">
      <c r="A23" s="138">
        <v>18</v>
      </c>
      <c r="B23" s="295" t="s">
        <v>203</v>
      </c>
      <c r="C23" s="239">
        <f>C21+C22</f>
        <v>6500</v>
      </c>
      <c r="D23" s="239">
        <f>D21+D22</f>
        <v>7098</v>
      </c>
      <c r="E23" s="295">
        <f>SUM(E21:E22)</f>
        <v>5967</v>
      </c>
      <c r="F23" s="565">
        <f t="shared" si="0"/>
        <v>0.84065934065934067</v>
      </c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/>
    </row>
    <row r="24" spans="1:27" ht="19.5" customHeight="1" x14ac:dyDescent="0.2">
      <c r="A24" s="138">
        <v>19</v>
      </c>
      <c r="B24" s="233" t="s">
        <v>69</v>
      </c>
      <c r="C24" s="234">
        <v>46300</v>
      </c>
      <c r="D24" s="234">
        <v>34050</v>
      </c>
      <c r="E24" s="233">
        <v>33216</v>
      </c>
      <c r="F24" s="565">
        <f t="shared" si="0"/>
        <v>0.97550660792951538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/>
    </row>
    <row r="25" spans="1:27" ht="19.5" customHeight="1" x14ac:dyDescent="0.2">
      <c r="A25" s="138">
        <v>20</v>
      </c>
      <c r="B25" s="233" t="s">
        <v>70</v>
      </c>
      <c r="C25" s="234">
        <v>43000</v>
      </c>
      <c r="D25" s="234">
        <v>32645</v>
      </c>
      <c r="E25" s="233">
        <v>31037</v>
      </c>
      <c r="F25" s="565">
        <f t="shared" si="0"/>
        <v>0.95074283963853579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/>
    </row>
    <row r="26" spans="1:27" ht="19.5" customHeight="1" x14ac:dyDescent="0.25">
      <c r="A26" s="138">
        <v>21</v>
      </c>
      <c r="B26" s="299" t="s">
        <v>373</v>
      </c>
      <c r="C26" s="234">
        <v>4000</v>
      </c>
      <c r="D26" s="234">
        <v>1002</v>
      </c>
      <c r="E26" s="233">
        <v>341</v>
      </c>
      <c r="F26" s="565">
        <f t="shared" si="0"/>
        <v>0.34031936127744511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/>
    </row>
    <row r="27" spans="1:27" ht="21" customHeight="1" x14ac:dyDescent="0.2">
      <c r="A27" s="138">
        <v>22</v>
      </c>
      <c r="B27" s="233" t="s">
        <v>179</v>
      </c>
      <c r="C27" s="234">
        <v>4000</v>
      </c>
      <c r="D27" s="234">
        <v>4905</v>
      </c>
      <c r="E27" s="233">
        <v>4654</v>
      </c>
      <c r="F27" s="565">
        <f t="shared" si="0"/>
        <v>0.94882772680937821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/>
    </row>
    <row r="28" spans="1:27" ht="19.5" customHeight="1" x14ac:dyDescent="0.2">
      <c r="A28" s="138">
        <v>23</v>
      </c>
      <c r="B28" s="295" t="s">
        <v>204</v>
      </c>
      <c r="C28" s="239">
        <f>C24+C25+C26+C27</f>
        <v>97300</v>
      </c>
      <c r="D28" s="239">
        <f>D24+D25+D26+D27</f>
        <v>72602</v>
      </c>
      <c r="E28" s="295">
        <f>SUM(E24:E27)</f>
        <v>69248</v>
      </c>
      <c r="F28" s="565">
        <f t="shared" si="0"/>
        <v>0.9538029255392414</v>
      </c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/>
    </row>
    <row r="29" spans="1:27" ht="19.5" customHeight="1" x14ac:dyDescent="0.2">
      <c r="A29" s="138">
        <v>24</v>
      </c>
      <c r="B29" s="295" t="s">
        <v>310</v>
      </c>
      <c r="C29" s="239">
        <f>C28+C23+C20+C12+C9</f>
        <v>267350</v>
      </c>
      <c r="D29" s="239">
        <f>D28+D23+D20+D12+D9</f>
        <v>295089</v>
      </c>
      <c r="E29" s="239">
        <f>E28+E23+E20+E12+E9</f>
        <v>281939</v>
      </c>
      <c r="F29" s="565">
        <f t="shared" si="0"/>
        <v>0.95543717319181676</v>
      </c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/>
    </row>
    <row r="30" spans="1:27" ht="19.5" customHeight="1" x14ac:dyDescent="0.2">
      <c r="A30" s="138">
        <v>25</v>
      </c>
      <c r="B30" s="233" t="s">
        <v>216</v>
      </c>
      <c r="C30" s="234">
        <v>3000</v>
      </c>
      <c r="D30" s="234">
        <v>3000</v>
      </c>
      <c r="E30" s="233">
        <v>2592</v>
      </c>
      <c r="F30" s="565">
        <f t="shared" si="0"/>
        <v>0.86399999999999999</v>
      </c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/>
    </row>
    <row r="31" spans="1:27" ht="19.5" customHeight="1" x14ac:dyDescent="0.2">
      <c r="A31" s="138">
        <v>26</v>
      </c>
      <c r="B31" s="233" t="s">
        <v>118</v>
      </c>
      <c r="C31" s="234">
        <v>200</v>
      </c>
      <c r="D31" s="234">
        <v>200</v>
      </c>
      <c r="E31" s="233"/>
      <c r="F31" s="565">
        <f t="shared" si="0"/>
        <v>0</v>
      </c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/>
    </row>
    <row r="32" spans="1:27" ht="19.5" customHeight="1" x14ac:dyDescent="0.2">
      <c r="A32" s="138">
        <v>27</v>
      </c>
      <c r="B32" s="233" t="s">
        <v>117</v>
      </c>
      <c r="C32" s="234">
        <v>2000</v>
      </c>
      <c r="D32" s="234">
        <v>2000</v>
      </c>
      <c r="E32" s="233">
        <v>502</v>
      </c>
      <c r="F32" s="565">
        <f t="shared" si="0"/>
        <v>0.251</v>
      </c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/>
    </row>
    <row r="33" spans="1:26" ht="19.5" customHeight="1" x14ac:dyDescent="0.2">
      <c r="A33" s="138">
        <v>28</v>
      </c>
      <c r="B33" s="233" t="s">
        <v>158</v>
      </c>
      <c r="C33" s="234">
        <v>1500</v>
      </c>
      <c r="D33" s="234">
        <v>1500</v>
      </c>
      <c r="E33" s="517">
        <v>1230</v>
      </c>
      <c r="F33" s="565">
        <f t="shared" si="0"/>
        <v>0.82</v>
      </c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</row>
    <row r="34" spans="1:26" ht="19.5" customHeight="1" x14ac:dyDescent="0.2">
      <c r="A34" s="138"/>
      <c r="B34" s="300" t="s">
        <v>217</v>
      </c>
      <c r="C34" s="234"/>
      <c r="D34" s="234"/>
      <c r="E34" s="517"/>
      <c r="F34" s="565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</row>
    <row r="35" spans="1:26" ht="19.5" customHeight="1" x14ac:dyDescent="0.2">
      <c r="A35" s="138"/>
      <c r="B35" s="691" t="s">
        <v>608</v>
      </c>
      <c r="C35" s="234"/>
      <c r="D35" s="689"/>
      <c r="E35" s="517"/>
      <c r="F35" s="565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</row>
    <row r="36" spans="1:26" ht="19.5" customHeight="1" x14ac:dyDescent="0.2">
      <c r="A36" s="138">
        <v>29</v>
      </c>
      <c r="B36" s="301" t="s">
        <v>218</v>
      </c>
      <c r="C36" s="234">
        <v>7500</v>
      </c>
      <c r="D36" s="234">
        <v>15000</v>
      </c>
      <c r="E36" s="308">
        <v>6974</v>
      </c>
      <c r="F36" s="56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</row>
    <row r="37" spans="1:26" ht="30.75" customHeight="1" x14ac:dyDescent="0.2">
      <c r="A37" s="138">
        <v>30</v>
      </c>
      <c r="B37" s="301" t="s">
        <v>219</v>
      </c>
      <c r="C37" s="234">
        <v>4000</v>
      </c>
      <c r="D37" s="234">
        <v>8000</v>
      </c>
      <c r="E37" s="308">
        <v>4465</v>
      </c>
      <c r="F37" s="565">
        <f t="shared" si="0"/>
        <v>0.55812499999999998</v>
      </c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</row>
    <row r="38" spans="1:26" ht="19.5" customHeight="1" x14ac:dyDescent="0.2">
      <c r="A38" s="138">
        <v>31</v>
      </c>
      <c r="B38" s="302" t="s">
        <v>220</v>
      </c>
      <c r="C38" s="303">
        <v>2500</v>
      </c>
      <c r="D38" s="303">
        <v>5000</v>
      </c>
      <c r="E38" s="308">
        <v>2239</v>
      </c>
      <c r="F38" s="565">
        <f t="shared" si="0"/>
        <v>0.44779999999999998</v>
      </c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</row>
    <row r="39" spans="1:26" ht="19.5" customHeight="1" x14ac:dyDescent="0.2">
      <c r="A39" s="138"/>
      <c r="B39" s="300" t="s">
        <v>221</v>
      </c>
      <c r="C39" s="303"/>
      <c r="D39" s="303"/>
      <c r="E39" s="308"/>
      <c r="F39" s="565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</row>
    <row r="40" spans="1:26" ht="19.5" customHeight="1" x14ac:dyDescent="0.2">
      <c r="A40" s="138"/>
      <c r="B40" s="691" t="s">
        <v>607</v>
      </c>
      <c r="C40" s="303"/>
      <c r="D40" s="690"/>
      <c r="E40" s="308"/>
      <c r="F40" s="565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</row>
    <row r="41" spans="1:26" ht="19.5" customHeight="1" x14ac:dyDescent="0.2">
      <c r="A41" s="138">
        <v>32</v>
      </c>
      <c r="B41" s="304" t="s">
        <v>222</v>
      </c>
      <c r="C41" s="305">
        <v>2400</v>
      </c>
      <c r="D41" s="305">
        <v>2988</v>
      </c>
      <c r="E41" s="308">
        <v>7</v>
      </c>
      <c r="F41" s="565">
        <f t="shared" si="0"/>
        <v>2.3427041499330657E-3</v>
      </c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</row>
    <row r="42" spans="1:26" ht="19.5" customHeight="1" x14ac:dyDescent="0.2">
      <c r="A42" s="138">
        <v>33</v>
      </c>
      <c r="B42" s="301" t="s">
        <v>223</v>
      </c>
      <c r="C42" s="305">
        <v>6500</v>
      </c>
      <c r="D42" s="305">
        <v>6500</v>
      </c>
      <c r="E42" s="308">
        <v>3134</v>
      </c>
      <c r="F42" s="565">
        <f t="shared" si="0"/>
        <v>0.48215384615384616</v>
      </c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</row>
    <row r="43" spans="1:26" ht="19.5" customHeight="1" x14ac:dyDescent="0.2">
      <c r="A43" s="138">
        <v>34</v>
      </c>
      <c r="B43" s="304" t="s">
        <v>224</v>
      </c>
      <c r="C43" s="305">
        <v>400</v>
      </c>
      <c r="D43" s="305">
        <v>800</v>
      </c>
      <c r="E43" s="308">
        <v>559</v>
      </c>
      <c r="F43" s="565">
        <f t="shared" si="0"/>
        <v>0.69874999999999998</v>
      </c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</row>
    <row r="44" spans="1:26" ht="19.5" customHeight="1" x14ac:dyDescent="0.2">
      <c r="A44" s="138">
        <v>35</v>
      </c>
      <c r="B44" s="306" t="s">
        <v>242</v>
      </c>
      <c r="C44" s="307">
        <f>SUM(C30:C43)</f>
        <v>30000</v>
      </c>
      <c r="D44" s="307">
        <v>44988</v>
      </c>
      <c r="E44" s="306">
        <f>SUM(E30:E43)</f>
        <v>21702</v>
      </c>
      <c r="F44" s="565">
        <f t="shared" si="0"/>
        <v>0.48239530541477726</v>
      </c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</row>
    <row r="45" spans="1:26" ht="27" customHeight="1" x14ac:dyDescent="0.2">
      <c r="A45" s="138">
        <v>36</v>
      </c>
      <c r="B45" s="306" t="s">
        <v>180</v>
      </c>
      <c r="C45" s="307">
        <v>714502</v>
      </c>
      <c r="D45" s="307">
        <v>703116</v>
      </c>
      <c r="E45" s="306">
        <v>658019</v>
      </c>
      <c r="F45" s="565">
        <f t="shared" si="0"/>
        <v>0.93586122346810485</v>
      </c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</row>
    <row r="46" spans="1:26" ht="19.5" customHeight="1" x14ac:dyDescent="0.2">
      <c r="A46" s="138">
        <v>37</v>
      </c>
      <c r="B46" s="306" t="s">
        <v>71</v>
      </c>
      <c r="C46" s="307">
        <v>56600</v>
      </c>
      <c r="D46" s="307">
        <v>60483</v>
      </c>
      <c r="E46" s="306">
        <v>53040</v>
      </c>
      <c r="F46" s="565">
        <f t="shared" si="0"/>
        <v>0.87694062794504246</v>
      </c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</row>
    <row r="47" spans="1:26" ht="19.5" customHeight="1" x14ac:dyDescent="0.2">
      <c r="A47" s="138"/>
      <c r="B47" s="308" t="s">
        <v>374</v>
      </c>
      <c r="C47" s="305"/>
      <c r="D47" s="305">
        <v>3883</v>
      </c>
      <c r="E47" s="308">
        <v>3883</v>
      </c>
      <c r="F47" s="565">
        <f t="shared" si="0"/>
        <v>1</v>
      </c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</row>
    <row r="48" spans="1:26" ht="19.5" customHeight="1" x14ac:dyDescent="0.2">
      <c r="A48" s="138"/>
      <c r="B48" s="308" t="s">
        <v>330</v>
      </c>
      <c r="C48" s="305"/>
      <c r="D48" s="305">
        <v>50</v>
      </c>
      <c r="E48" s="308">
        <v>50</v>
      </c>
      <c r="F48" s="565">
        <f t="shared" si="0"/>
        <v>1</v>
      </c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Z48" s="288"/>
    </row>
    <row r="49" spans="1:26" ht="19.5" customHeight="1" x14ac:dyDescent="0.2">
      <c r="A49" s="138"/>
      <c r="B49" s="308" t="s">
        <v>105</v>
      </c>
      <c r="C49" s="305">
        <v>1000</v>
      </c>
      <c r="D49" s="305">
        <v>1000</v>
      </c>
      <c r="E49" s="308"/>
      <c r="F49" s="565">
        <f t="shared" si="0"/>
        <v>0</v>
      </c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  <c r="Z49" s="285"/>
    </row>
    <row r="50" spans="1:26" ht="19.5" customHeight="1" x14ac:dyDescent="0.2">
      <c r="A50" s="138"/>
      <c r="B50" s="308" t="s">
        <v>106</v>
      </c>
      <c r="C50" s="305">
        <v>1500</v>
      </c>
      <c r="D50" s="305">
        <v>1500</v>
      </c>
      <c r="E50" s="308">
        <v>356</v>
      </c>
      <c r="F50" s="565">
        <f t="shared" si="0"/>
        <v>0.23733333333333334</v>
      </c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</row>
    <row r="51" spans="1:26" ht="19.5" customHeight="1" x14ac:dyDescent="0.2">
      <c r="A51" s="138"/>
      <c r="B51" s="308" t="s">
        <v>107</v>
      </c>
      <c r="C51" s="305">
        <v>1500</v>
      </c>
      <c r="D51" s="305">
        <v>1500</v>
      </c>
      <c r="E51" s="308">
        <v>1500</v>
      </c>
      <c r="F51" s="565">
        <f t="shared" si="0"/>
        <v>1</v>
      </c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</row>
    <row r="52" spans="1:26" ht="19.5" customHeight="1" x14ac:dyDescent="0.2">
      <c r="A52" s="138"/>
      <c r="B52" s="308" t="s">
        <v>108</v>
      </c>
      <c r="C52" s="305">
        <v>2500</v>
      </c>
      <c r="D52" s="305">
        <v>2500</v>
      </c>
      <c r="E52" s="308">
        <v>2500</v>
      </c>
      <c r="F52" s="565">
        <f t="shared" si="0"/>
        <v>1</v>
      </c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</row>
    <row r="53" spans="1:26" ht="19.5" customHeight="1" x14ac:dyDescent="0.2">
      <c r="A53" s="138"/>
      <c r="B53" s="308" t="s">
        <v>109</v>
      </c>
      <c r="C53" s="305">
        <v>2000</v>
      </c>
      <c r="D53" s="305">
        <v>2000</v>
      </c>
      <c r="E53" s="308">
        <v>1654</v>
      </c>
      <c r="F53" s="565">
        <f t="shared" si="0"/>
        <v>0.82699999999999996</v>
      </c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</row>
    <row r="54" spans="1:26" ht="19.5" hidden="1" customHeight="1" x14ac:dyDescent="0.2">
      <c r="A54" s="138"/>
      <c r="B54" s="308"/>
      <c r="C54" s="305"/>
      <c r="D54" s="305"/>
      <c r="E54" s="308"/>
      <c r="F54" s="565" t="e">
        <f t="shared" si="0"/>
        <v>#DIV/0!</v>
      </c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</row>
    <row r="55" spans="1:26" ht="19.5" customHeight="1" x14ac:dyDescent="0.2">
      <c r="A55" s="138"/>
      <c r="B55" s="310" t="s">
        <v>605</v>
      </c>
      <c r="C55" s="305"/>
      <c r="D55" s="305"/>
      <c r="E55" s="310">
        <v>912</v>
      </c>
      <c r="F55" s="56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</row>
    <row r="56" spans="1:26" ht="19.5" customHeight="1" x14ac:dyDescent="0.2">
      <c r="A56" s="138"/>
      <c r="B56" s="309" t="s">
        <v>292</v>
      </c>
      <c r="C56" s="305">
        <v>1000</v>
      </c>
      <c r="D56" s="305">
        <v>1000</v>
      </c>
      <c r="E56" s="308">
        <v>668</v>
      </c>
      <c r="F56" s="565">
        <f t="shared" si="0"/>
        <v>0.66800000000000004</v>
      </c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</row>
    <row r="57" spans="1:26" ht="19.5" customHeight="1" x14ac:dyDescent="0.2">
      <c r="A57" s="138"/>
      <c r="B57" s="310" t="s">
        <v>605</v>
      </c>
      <c r="C57" s="305"/>
      <c r="D57" s="305"/>
      <c r="E57" s="310">
        <v>93</v>
      </c>
      <c r="F57" s="56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</row>
    <row r="58" spans="1:26" ht="19.5" customHeight="1" x14ac:dyDescent="0.2">
      <c r="A58" s="138"/>
      <c r="B58" s="308" t="s">
        <v>159</v>
      </c>
      <c r="C58" s="305">
        <v>1000</v>
      </c>
      <c r="D58" s="305">
        <v>1000</v>
      </c>
      <c r="E58" s="308">
        <v>900</v>
      </c>
      <c r="F58" s="565">
        <f t="shared" si="0"/>
        <v>0.9</v>
      </c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</row>
    <row r="59" spans="1:26" ht="19.5" customHeight="1" x14ac:dyDescent="0.2">
      <c r="A59" s="138"/>
      <c r="B59" s="308" t="s">
        <v>160</v>
      </c>
      <c r="C59" s="305">
        <v>6500</v>
      </c>
      <c r="D59" s="305">
        <v>6450</v>
      </c>
      <c r="E59" s="308">
        <v>3018</v>
      </c>
      <c r="F59" s="565">
        <f t="shared" si="0"/>
        <v>0.46790697674418602</v>
      </c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</row>
    <row r="60" spans="1:26" ht="19.5" customHeight="1" x14ac:dyDescent="0.2">
      <c r="A60" s="138"/>
      <c r="B60" s="308" t="s">
        <v>290</v>
      </c>
      <c r="C60" s="305">
        <v>4000</v>
      </c>
      <c r="D60" s="305">
        <v>3000</v>
      </c>
      <c r="E60" s="308">
        <v>1327</v>
      </c>
      <c r="F60" s="565">
        <f t="shared" si="0"/>
        <v>0.44233333333333336</v>
      </c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</row>
    <row r="61" spans="1:26" ht="19.5" customHeight="1" x14ac:dyDescent="0.2">
      <c r="A61" s="138"/>
      <c r="B61" s="308" t="s">
        <v>291</v>
      </c>
      <c r="C61" s="305">
        <v>4770</v>
      </c>
      <c r="D61" s="305">
        <v>4770</v>
      </c>
      <c r="E61" s="308">
        <v>6688</v>
      </c>
      <c r="F61" s="565">
        <f t="shared" si="0"/>
        <v>1.4020964360587003</v>
      </c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</row>
    <row r="62" spans="1:26" ht="19.5" customHeight="1" x14ac:dyDescent="0.2">
      <c r="A62" s="138"/>
      <c r="B62" s="310" t="s">
        <v>110</v>
      </c>
      <c r="C62" s="311"/>
      <c r="D62" s="311"/>
      <c r="E62" s="308"/>
      <c r="F62" s="56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</row>
    <row r="63" spans="1:26" ht="19.5" customHeight="1" x14ac:dyDescent="0.2">
      <c r="A63" s="138"/>
      <c r="B63" s="308" t="s">
        <v>111</v>
      </c>
      <c r="C63" s="305">
        <v>8000</v>
      </c>
      <c r="D63" s="305">
        <v>8000</v>
      </c>
      <c r="E63" s="308">
        <v>8000</v>
      </c>
      <c r="F63" s="565">
        <f t="shared" si="0"/>
        <v>1</v>
      </c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</row>
    <row r="64" spans="1:26" ht="19.5" customHeight="1" x14ac:dyDescent="0.2">
      <c r="A64" s="138"/>
      <c r="B64" s="308" t="s">
        <v>55</v>
      </c>
      <c r="C64" s="305"/>
      <c r="D64" s="305"/>
      <c r="E64" s="308"/>
      <c r="F64" s="56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</row>
    <row r="65" spans="1:26" ht="19.5" customHeight="1" x14ac:dyDescent="0.2">
      <c r="A65" s="138"/>
      <c r="B65" s="308" t="s">
        <v>112</v>
      </c>
      <c r="C65" s="305">
        <v>5000</v>
      </c>
      <c r="D65" s="305">
        <v>6000</v>
      </c>
      <c r="E65" s="308">
        <v>6000</v>
      </c>
      <c r="F65" s="565">
        <f t="shared" si="0"/>
        <v>1</v>
      </c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</row>
    <row r="66" spans="1:26" ht="19.5" customHeight="1" x14ac:dyDescent="0.2">
      <c r="A66" s="138"/>
      <c r="B66" s="308" t="s">
        <v>113</v>
      </c>
      <c r="C66" s="305">
        <v>10000</v>
      </c>
      <c r="D66" s="305">
        <v>10000</v>
      </c>
      <c r="E66" s="308">
        <v>10000</v>
      </c>
      <c r="F66" s="565">
        <f t="shared" si="0"/>
        <v>1</v>
      </c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</row>
    <row r="67" spans="1:26" ht="19.5" customHeight="1" x14ac:dyDescent="0.2">
      <c r="A67" s="138"/>
      <c r="B67" s="308" t="s">
        <v>114</v>
      </c>
      <c r="C67" s="305">
        <v>1600</v>
      </c>
      <c r="D67" s="305">
        <v>1600</v>
      </c>
      <c r="E67" s="308">
        <v>1600</v>
      </c>
      <c r="F67" s="565">
        <f t="shared" si="0"/>
        <v>1</v>
      </c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</row>
    <row r="68" spans="1:26" ht="19.5" customHeight="1" x14ac:dyDescent="0.2">
      <c r="A68" s="138"/>
      <c r="B68" s="308" t="s">
        <v>115</v>
      </c>
      <c r="C68" s="305">
        <v>400</v>
      </c>
      <c r="D68" s="305">
        <v>400</v>
      </c>
      <c r="E68" s="308">
        <v>400</v>
      </c>
      <c r="F68" s="565">
        <f t="shared" si="0"/>
        <v>1</v>
      </c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</row>
    <row r="69" spans="1:26" ht="19.5" customHeight="1" x14ac:dyDescent="0.2">
      <c r="A69" s="138"/>
      <c r="B69" s="308" t="s">
        <v>116</v>
      </c>
      <c r="C69" s="305">
        <v>250</v>
      </c>
      <c r="D69" s="305">
        <v>250</v>
      </c>
      <c r="E69" s="308">
        <v>250</v>
      </c>
      <c r="F69" s="565">
        <f t="shared" si="0"/>
        <v>1</v>
      </c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</row>
    <row r="70" spans="1:26" ht="19.5" customHeight="1" x14ac:dyDescent="0.2">
      <c r="A70" s="138"/>
      <c r="B70" s="308" t="s">
        <v>213</v>
      </c>
      <c r="C70" s="305">
        <v>430</v>
      </c>
      <c r="D70" s="305">
        <v>430</v>
      </c>
      <c r="E70" s="308">
        <v>430</v>
      </c>
      <c r="F70" s="565">
        <f t="shared" si="0"/>
        <v>1</v>
      </c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</row>
    <row r="71" spans="1:26" ht="19.5" customHeight="1" x14ac:dyDescent="0.2">
      <c r="A71" s="138"/>
      <c r="B71" s="308" t="s">
        <v>209</v>
      </c>
      <c r="C71" s="305">
        <v>1500</v>
      </c>
      <c r="D71" s="305">
        <v>1500</v>
      </c>
      <c r="E71" s="308">
        <v>1500</v>
      </c>
      <c r="F71" s="565">
        <f t="shared" si="0"/>
        <v>1</v>
      </c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</row>
    <row r="72" spans="1:26" ht="19.5" customHeight="1" x14ac:dyDescent="0.2">
      <c r="A72" s="138"/>
      <c r="B72" s="308" t="s">
        <v>210</v>
      </c>
      <c r="C72" s="305">
        <v>250</v>
      </c>
      <c r="D72" s="305">
        <v>250</v>
      </c>
      <c r="E72" s="308">
        <v>250</v>
      </c>
      <c r="F72" s="565">
        <f t="shared" ref="F72:F94" si="1">E72/D72</f>
        <v>1</v>
      </c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</row>
    <row r="73" spans="1:26" ht="19.5" customHeight="1" x14ac:dyDescent="0.2">
      <c r="A73" s="138"/>
      <c r="B73" s="308" t="s">
        <v>211</v>
      </c>
      <c r="C73" s="305">
        <v>200</v>
      </c>
      <c r="D73" s="305">
        <v>200</v>
      </c>
      <c r="E73" s="308">
        <v>200</v>
      </c>
      <c r="F73" s="565">
        <f t="shared" si="1"/>
        <v>1</v>
      </c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</row>
    <row r="74" spans="1:26" ht="19.5" customHeight="1" x14ac:dyDescent="0.2">
      <c r="A74" s="138"/>
      <c r="B74" s="308" t="s">
        <v>289</v>
      </c>
      <c r="C74" s="305">
        <v>700</v>
      </c>
      <c r="D74" s="305">
        <v>700</v>
      </c>
      <c r="E74" s="308">
        <v>700</v>
      </c>
      <c r="F74" s="565">
        <f t="shared" si="1"/>
        <v>1</v>
      </c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</row>
    <row r="75" spans="1:26" ht="19.5" customHeight="1" x14ac:dyDescent="0.2">
      <c r="A75" s="138"/>
      <c r="B75" s="308" t="s">
        <v>212</v>
      </c>
      <c r="C75" s="305">
        <v>500</v>
      </c>
      <c r="D75" s="305">
        <v>500</v>
      </c>
      <c r="E75" s="308">
        <v>500</v>
      </c>
      <c r="F75" s="565">
        <f t="shared" si="1"/>
        <v>1</v>
      </c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</row>
    <row r="76" spans="1:26" ht="19.5" customHeight="1" x14ac:dyDescent="0.2">
      <c r="A76" s="138"/>
      <c r="B76" s="308" t="s">
        <v>247</v>
      </c>
      <c r="C76" s="305">
        <v>400</v>
      </c>
      <c r="D76" s="305">
        <v>400</v>
      </c>
      <c r="E76" s="308">
        <v>400</v>
      </c>
      <c r="F76" s="565">
        <f t="shared" si="1"/>
        <v>1</v>
      </c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</row>
    <row r="77" spans="1:26" ht="19.5" customHeight="1" x14ac:dyDescent="0.2">
      <c r="A77" s="138"/>
      <c r="B77" s="308" t="s">
        <v>425</v>
      </c>
      <c r="C77" s="305">
        <v>1600</v>
      </c>
      <c r="D77" s="305">
        <v>1600</v>
      </c>
      <c r="E77" s="308">
        <v>1271</v>
      </c>
      <c r="F77" s="565">
        <f t="shared" si="1"/>
        <v>0.79437500000000005</v>
      </c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</row>
    <row r="78" spans="1:26" ht="20.25" customHeight="1" x14ac:dyDescent="0.2">
      <c r="A78" s="138">
        <v>38</v>
      </c>
      <c r="B78" s="308" t="s">
        <v>72</v>
      </c>
      <c r="C78" s="305">
        <v>18500</v>
      </c>
      <c r="D78" s="305">
        <v>500</v>
      </c>
      <c r="E78" s="308"/>
      <c r="F78" s="565">
        <f t="shared" si="1"/>
        <v>0</v>
      </c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</row>
    <row r="79" spans="1:26" ht="19.5" customHeight="1" x14ac:dyDescent="0.2">
      <c r="A79" s="138">
        <v>39</v>
      </c>
      <c r="B79" s="308" t="s">
        <v>161</v>
      </c>
      <c r="C79" s="305">
        <v>1500</v>
      </c>
      <c r="D79" s="305">
        <v>1500</v>
      </c>
      <c r="E79" s="308"/>
      <c r="F79" s="565">
        <f t="shared" si="1"/>
        <v>0</v>
      </c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</row>
    <row r="80" spans="1:26" ht="19.5" customHeight="1" x14ac:dyDescent="0.2">
      <c r="A80" s="138">
        <v>40</v>
      </c>
      <c r="B80" s="306" t="s">
        <v>243</v>
      </c>
      <c r="C80" s="307">
        <v>791102</v>
      </c>
      <c r="D80" s="307">
        <f>D79+D78+D46+D45</f>
        <v>765599</v>
      </c>
      <c r="E80" s="306">
        <v>711509</v>
      </c>
      <c r="F80" s="565">
        <f t="shared" si="1"/>
        <v>0.92934943749926524</v>
      </c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  <c r="X80" s="288"/>
      <c r="Y80" s="288"/>
      <c r="Z80" s="288"/>
    </row>
    <row r="81" spans="1:26" ht="19.5" customHeight="1" x14ac:dyDescent="0.2">
      <c r="A81" s="138">
        <v>41</v>
      </c>
      <c r="B81" s="312" t="s">
        <v>350</v>
      </c>
      <c r="C81" s="298">
        <v>2965420</v>
      </c>
      <c r="D81" s="298">
        <v>3121299</v>
      </c>
      <c r="E81" s="312">
        <v>200884</v>
      </c>
      <c r="F81" s="565">
        <f t="shared" si="1"/>
        <v>6.435910177140991E-2</v>
      </c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</row>
    <row r="82" spans="1:26" ht="19.5" customHeight="1" x14ac:dyDescent="0.2">
      <c r="A82" s="138">
        <v>42</v>
      </c>
      <c r="B82" s="312" t="s">
        <v>349</v>
      </c>
      <c r="C82" s="298"/>
      <c r="D82" s="298">
        <v>1441</v>
      </c>
      <c r="E82" s="312">
        <v>1441</v>
      </c>
      <c r="F82" s="565">
        <f t="shared" si="1"/>
        <v>1</v>
      </c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</row>
    <row r="83" spans="1:26" s="60" customFormat="1" ht="19.5" customHeight="1" x14ac:dyDescent="0.2">
      <c r="A83" s="138">
        <v>43</v>
      </c>
      <c r="B83" s="313" t="s">
        <v>351</v>
      </c>
      <c r="C83" s="314">
        <f>C81+C82</f>
        <v>2965420</v>
      </c>
      <c r="D83" s="314">
        <f>D81+D82</f>
        <v>3122740</v>
      </c>
      <c r="E83" s="314">
        <f>E81+E82</f>
        <v>202325</v>
      </c>
      <c r="F83" s="565">
        <f t="shared" si="1"/>
        <v>6.4790856747599865E-2</v>
      </c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0"/>
      <c r="X83" s="280"/>
      <c r="Y83" s="280"/>
      <c r="Z83" s="280"/>
    </row>
    <row r="84" spans="1:26" ht="29.25" customHeight="1" x14ac:dyDescent="0.2">
      <c r="A84" s="138">
        <v>44</v>
      </c>
      <c r="B84" s="306" t="s">
        <v>102</v>
      </c>
      <c r="C84" s="307">
        <v>158400</v>
      </c>
      <c r="D84" s="307">
        <v>260974</v>
      </c>
      <c r="E84" s="306">
        <v>158742</v>
      </c>
      <c r="F84" s="565">
        <f t="shared" si="1"/>
        <v>0.6082674902480707</v>
      </c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8"/>
      <c r="X84" s="288"/>
      <c r="Y84" s="288"/>
      <c r="Z84" s="288"/>
    </row>
    <row r="85" spans="1:26" ht="27" customHeight="1" x14ac:dyDescent="0.2">
      <c r="A85" s="138">
        <v>45</v>
      </c>
      <c r="B85" s="308" t="s">
        <v>162</v>
      </c>
      <c r="C85" s="305">
        <v>1500</v>
      </c>
      <c r="D85" s="305">
        <v>1500</v>
      </c>
      <c r="E85" s="308">
        <v>1030</v>
      </c>
      <c r="F85" s="565">
        <f t="shared" si="1"/>
        <v>0.68666666666666665</v>
      </c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</row>
    <row r="86" spans="1:26" ht="27" customHeight="1" x14ac:dyDescent="0.2">
      <c r="A86" s="138">
        <v>46</v>
      </c>
      <c r="B86" s="308" t="s">
        <v>599</v>
      </c>
      <c r="C86" s="305">
        <v>1500</v>
      </c>
      <c r="D86" s="305">
        <v>1500</v>
      </c>
      <c r="E86" s="308"/>
      <c r="F86" s="565">
        <f t="shared" si="1"/>
        <v>0</v>
      </c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</row>
    <row r="87" spans="1:26" s="60" customFormat="1" ht="19.5" customHeight="1" x14ac:dyDescent="0.2">
      <c r="A87" s="138">
        <v>47</v>
      </c>
      <c r="B87" s="306" t="s">
        <v>352</v>
      </c>
      <c r="C87" s="242">
        <v>3000</v>
      </c>
      <c r="D87" s="242">
        <v>3000</v>
      </c>
      <c r="E87" s="306">
        <v>1030</v>
      </c>
      <c r="F87" s="565">
        <f t="shared" si="1"/>
        <v>0.34333333333333332</v>
      </c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8"/>
      <c r="X87" s="288"/>
      <c r="Y87" s="288"/>
      <c r="Z87" s="288"/>
    </row>
    <row r="88" spans="1:26" ht="24.75" customHeight="1" x14ac:dyDescent="0.2">
      <c r="A88" s="138">
        <v>48</v>
      </c>
      <c r="B88" s="313" t="s">
        <v>353</v>
      </c>
      <c r="C88" s="315">
        <f>C87+C84+C83+C80+C29+C5+C6+C44</f>
        <v>4300398</v>
      </c>
      <c r="D88" s="315">
        <f>D87+D84+D83+D80+D29+D5+D6+D44</f>
        <v>4610525</v>
      </c>
      <c r="E88" s="315">
        <f>E87+E84+E83+E80+E29+E5+E6+E44</f>
        <v>1491287</v>
      </c>
      <c r="F88" s="565">
        <f t="shared" si="1"/>
        <v>0.32345275212692698</v>
      </c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</row>
    <row r="89" spans="1:26" ht="24.75" customHeight="1" x14ac:dyDescent="0.2">
      <c r="A89" s="138">
        <v>49</v>
      </c>
      <c r="B89" s="316" t="s">
        <v>201</v>
      </c>
      <c r="C89" s="317">
        <v>27147</v>
      </c>
      <c r="D89" s="317">
        <v>27147</v>
      </c>
      <c r="E89" s="313">
        <v>27147</v>
      </c>
      <c r="F89" s="565">
        <f t="shared" si="1"/>
        <v>1</v>
      </c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</row>
    <row r="90" spans="1:26" ht="24.75" customHeight="1" x14ac:dyDescent="0.2">
      <c r="A90" s="138">
        <v>50</v>
      </c>
      <c r="B90" s="318" t="s">
        <v>202</v>
      </c>
      <c r="C90" s="317">
        <v>733101</v>
      </c>
      <c r="D90" s="317">
        <v>737138</v>
      </c>
      <c r="E90" s="313">
        <v>663297</v>
      </c>
      <c r="F90" s="565">
        <f t="shared" si="1"/>
        <v>0.89982744072344667</v>
      </c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0"/>
      <c r="Y90" s="280"/>
      <c r="Z90" s="280"/>
    </row>
    <row r="91" spans="1:26" ht="24.75" customHeight="1" x14ac:dyDescent="0.2">
      <c r="A91" s="138">
        <v>51</v>
      </c>
      <c r="B91" s="318" t="s">
        <v>238</v>
      </c>
      <c r="C91" s="317">
        <v>2600</v>
      </c>
      <c r="D91" s="317">
        <v>2600</v>
      </c>
      <c r="E91" s="313">
        <v>1789</v>
      </c>
      <c r="F91" s="565">
        <f t="shared" si="1"/>
        <v>0.68807692307692303</v>
      </c>
      <c r="G91" s="280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280"/>
      <c r="S91" s="280"/>
      <c r="T91" s="280"/>
      <c r="U91" s="280"/>
      <c r="V91" s="280"/>
      <c r="W91" s="280"/>
      <c r="X91" s="280"/>
      <c r="Y91" s="280"/>
      <c r="Z91" s="280"/>
    </row>
    <row r="92" spans="1:26" ht="24.75" customHeight="1" x14ac:dyDescent="0.2">
      <c r="A92" s="138">
        <v>52</v>
      </c>
      <c r="B92" s="318" t="s">
        <v>284</v>
      </c>
      <c r="C92" s="317">
        <v>250000</v>
      </c>
      <c r="D92" s="317">
        <v>250000</v>
      </c>
      <c r="E92" s="313"/>
      <c r="F92" s="565">
        <f t="shared" si="1"/>
        <v>0</v>
      </c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</row>
    <row r="93" spans="1:26" ht="24.75" customHeight="1" x14ac:dyDescent="0.2">
      <c r="A93" s="138">
        <v>53</v>
      </c>
      <c r="B93" s="319" t="s">
        <v>354</v>
      </c>
      <c r="C93" s="238">
        <v>1012848</v>
      </c>
      <c r="D93" s="238">
        <f>SUM(D89:D92)</f>
        <v>1016885</v>
      </c>
      <c r="E93" s="238">
        <f>SUM(E89:E92)</f>
        <v>692233</v>
      </c>
      <c r="F93" s="565">
        <f t="shared" si="1"/>
        <v>0.68073872660133639</v>
      </c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  <c r="Z93" s="280"/>
    </row>
    <row r="94" spans="1:26" ht="19.5" customHeight="1" x14ac:dyDescent="0.2">
      <c r="A94" s="138">
        <v>54</v>
      </c>
      <c r="B94" s="320" t="s">
        <v>355</v>
      </c>
      <c r="C94" s="105">
        <f>C93+C88</f>
        <v>5313246</v>
      </c>
      <c r="D94" s="105">
        <f>D93+D88</f>
        <v>5627410</v>
      </c>
      <c r="E94" s="105">
        <f>E93+E88</f>
        <v>2183520</v>
      </c>
      <c r="F94" s="565">
        <f t="shared" si="1"/>
        <v>0.38801509042348076</v>
      </c>
      <c r="G94" s="291"/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</row>
    <row r="95" spans="1:26" x14ac:dyDescent="0.2">
      <c r="A95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x14ac:dyDescent="0.2">
      <c r="A96"/>
      <c r="B96" s="61"/>
      <c r="C96" s="61"/>
      <c r="D96" s="292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x14ac:dyDescent="0.2">
      <c r="A97"/>
      <c r="B97" s="61"/>
      <c r="C97" s="61"/>
      <c r="D97" s="290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</sheetData>
  <mergeCells count="3">
    <mergeCell ref="A1:B1"/>
    <mergeCell ref="A2:B2"/>
    <mergeCell ref="AD7:AG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3" fitToHeight="0" orientation="portrait" r:id="rId1"/>
  <headerFooter alignWithMargins="0"/>
  <rowBreaks count="1" manualBreakCount="1">
    <brk id="4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3"/>
  <sheetViews>
    <sheetView view="pageBreakPreview" topLeftCell="A26" zoomScale="75" zoomScaleNormal="100" zoomScaleSheetLayoutView="75" workbookViewId="0">
      <selection activeCell="I30" sqref="I30"/>
    </sheetView>
  </sheetViews>
  <sheetFormatPr defaultColWidth="9.140625" defaultRowHeight="15" x14ac:dyDescent="0.25"/>
  <cols>
    <col min="1" max="1" width="7.42578125" style="96" customWidth="1"/>
    <col min="2" max="2" width="44" style="96" customWidth="1"/>
    <col min="3" max="3" width="14.140625" style="96" customWidth="1"/>
    <col min="4" max="4" width="18.42578125" style="96" customWidth="1"/>
    <col min="5" max="5" width="11.42578125" style="96" customWidth="1"/>
    <col min="6" max="6" width="17.42578125" style="96" customWidth="1"/>
    <col min="7" max="7" width="13" style="96" customWidth="1"/>
    <col min="8" max="8" width="18.7109375" style="96" customWidth="1"/>
    <col min="9" max="9" width="9.140625" style="96"/>
    <col min="10" max="10" width="7.42578125" style="96" customWidth="1"/>
    <col min="11" max="13" width="9.140625" style="96"/>
    <col min="14" max="14" width="7.7109375" style="96" customWidth="1"/>
    <col min="15" max="15" width="8" style="96" customWidth="1"/>
    <col min="16" max="16" width="7.85546875" style="96" customWidth="1"/>
    <col min="17" max="17" width="8.140625" style="96" customWidth="1"/>
    <col min="18" max="18" width="7.7109375" style="96" customWidth="1"/>
    <col min="19" max="16384" width="9.140625" style="96"/>
  </cols>
  <sheetData>
    <row r="1" spans="1:8" s="438" customFormat="1" ht="30.75" customHeight="1" x14ac:dyDescent="0.25">
      <c r="A1" s="855" t="s">
        <v>437</v>
      </c>
      <c r="B1" s="856"/>
      <c r="C1" s="856"/>
      <c r="D1" s="856"/>
      <c r="E1" s="856"/>
      <c r="F1" s="856"/>
      <c r="G1" s="856"/>
      <c r="H1" s="856"/>
    </row>
    <row r="2" spans="1:8" ht="16.5" thickBot="1" x14ac:dyDescent="0.3">
      <c r="A2" s="845" t="s">
        <v>253</v>
      </c>
      <c r="B2" s="845"/>
      <c r="C2" s="845"/>
      <c r="D2" s="845"/>
      <c r="E2" s="845"/>
      <c r="F2" s="845"/>
      <c r="G2" s="845"/>
      <c r="H2" s="845"/>
    </row>
    <row r="3" spans="1:8" ht="50.25" customHeight="1" thickBot="1" x14ac:dyDescent="0.3">
      <c r="A3" s="332" t="s">
        <v>119</v>
      </c>
      <c r="B3" s="3" t="s">
        <v>120</v>
      </c>
      <c r="C3" s="3" t="s">
        <v>250</v>
      </c>
      <c r="D3" s="3" t="s">
        <v>295</v>
      </c>
      <c r="E3" s="3" t="s">
        <v>384</v>
      </c>
      <c r="F3" s="3" t="s">
        <v>186</v>
      </c>
      <c r="G3" s="3" t="s">
        <v>121</v>
      </c>
      <c r="H3" s="63" t="s">
        <v>122</v>
      </c>
    </row>
    <row r="4" spans="1:8" ht="16.5" thickBot="1" x14ac:dyDescent="0.3">
      <c r="A4" s="197"/>
      <c r="B4" s="198"/>
      <c r="C4" s="198"/>
      <c r="D4" s="198"/>
      <c r="E4" s="198"/>
      <c r="F4" s="4"/>
      <c r="G4" s="4"/>
      <c r="H4" s="5" t="s">
        <v>123</v>
      </c>
    </row>
    <row r="5" spans="1:8" ht="17.25" customHeight="1" thickBot="1" x14ac:dyDescent="0.3">
      <c r="A5" s="185" t="s">
        <v>124</v>
      </c>
      <c r="B5" s="846" t="s">
        <v>125</v>
      </c>
      <c r="C5" s="846"/>
      <c r="D5" s="846"/>
      <c r="E5" s="846"/>
      <c r="F5" s="847"/>
      <c r="G5" s="847"/>
      <c r="H5" s="848"/>
    </row>
    <row r="6" spans="1:8" ht="33.75" customHeight="1" x14ac:dyDescent="0.25">
      <c r="A6" s="226">
        <v>1</v>
      </c>
      <c r="B6" s="187" t="s">
        <v>600</v>
      </c>
      <c r="C6" s="270">
        <v>46400</v>
      </c>
      <c r="D6" s="270">
        <v>46400</v>
      </c>
      <c r="E6" s="270">
        <v>48477</v>
      </c>
      <c r="F6" s="270">
        <v>46400</v>
      </c>
      <c r="G6" s="230"/>
      <c r="H6" s="230" t="s">
        <v>215</v>
      </c>
    </row>
    <row r="7" spans="1:8" ht="31.5" customHeight="1" x14ac:dyDescent="0.25">
      <c r="A7" s="519">
        <v>2</v>
      </c>
      <c r="B7" s="520" t="s">
        <v>254</v>
      </c>
      <c r="C7" s="407">
        <v>600</v>
      </c>
      <c r="D7" s="407">
        <v>600</v>
      </c>
      <c r="E7" s="407"/>
      <c r="F7" s="407">
        <v>600</v>
      </c>
      <c r="G7" s="408"/>
      <c r="H7" s="230" t="s">
        <v>215</v>
      </c>
    </row>
    <row r="8" spans="1:8" ht="31.5" customHeight="1" x14ac:dyDescent="0.25">
      <c r="A8" s="227">
        <v>3</v>
      </c>
      <c r="B8" s="187" t="s">
        <v>601</v>
      </c>
      <c r="C8" s="188"/>
      <c r="D8" s="188"/>
      <c r="E8" s="188">
        <v>1019</v>
      </c>
      <c r="F8" s="188">
        <v>1019</v>
      </c>
      <c r="G8" s="230"/>
      <c r="H8" s="230" t="s">
        <v>215</v>
      </c>
    </row>
    <row r="9" spans="1:8" ht="31.5" customHeight="1" thickBot="1" x14ac:dyDescent="0.3">
      <c r="A9" s="521">
        <v>4</v>
      </c>
      <c r="B9" s="522" t="s">
        <v>428</v>
      </c>
      <c r="C9" s="523"/>
      <c r="D9" s="523"/>
      <c r="E9" s="523">
        <v>467</v>
      </c>
      <c r="F9" s="523">
        <v>467</v>
      </c>
      <c r="G9" s="524"/>
      <c r="H9" s="230" t="s">
        <v>215</v>
      </c>
    </row>
    <row r="10" spans="1:8" ht="16.5" thickBot="1" x14ac:dyDescent="0.3">
      <c r="A10" s="199"/>
      <c r="B10" s="77" t="s">
        <v>126</v>
      </c>
      <c r="C10" s="78">
        <f>SUM(C6:C7)</f>
        <v>47000</v>
      </c>
      <c r="D10" s="78">
        <f>SUM(D6:D7)</f>
        <v>47000</v>
      </c>
      <c r="E10" s="78">
        <f>SUM(E6:E8)+E9</f>
        <v>49963</v>
      </c>
      <c r="F10" s="78">
        <f>SUM(F6:F7)</f>
        <v>47000</v>
      </c>
      <c r="G10" s="78">
        <f>SUM(G6:G7)</f>
        <v>0</v>
      </c>
      <c r="H10" s="79"/>
    </row>
    <row r="11" spans="1:8" ht="15.75" x14ac:dyDescent="0.25">
      <c r="A11" s="200"/>
      <c r="B11" s="88"/>
      <c r="C11" s="89"/>
      <c r="D11" s="89"/>
      <c r="E11" s="89"/>
      <c r="F11" s="89"/>
      <c r="G11" s="89"/>
      <c r="H11" s="90"/>
    </row>
    <row r="12" spans="1:8" ht="16.5" thickBot="1" x14ac:dyDescent="0.3">
      <c r="A12" s="201"/>
      <c r="B12" s="91"/>
      <c r="C12" s="92"/>
      <c r="D12" s="92"/>
      <c r="E12" s="92"/>
      <c r="F12" s="92"/>
      <c r="G12" s="92"/>
      <c r="H12" s="93"/>
    </row>
    <row r="13" spans="1:8" ht="55.5" customHeight="1" thickBot="1" x14ac:dyDescent="0.3">
      <c r="A13" s="333" t="s">
        <v>119</v>
      </c>
      <c r="B13" s="334" t="s">
        <v>120</v>
      </c>
      <c r="C13" s="334" t="s">
        <v>250</v>
      </c>
      <c r="D13" s="3" t="s">
        <v>295</v>
      </c>
      <c r="E13" s="3"/>
      <c r="F13" s="334" t="s">
        <v>186</v>
      </c>
      <c r="G13" s="334" t="s">
        <v>121</v>
      </c>
      <c r="H13" s="335" t="s">
        <v>122</v>
      </c>
    </row>
    <row r="14" spans="1:8" ht="16.5" thickBot="1" x14ac:dyDescent="0.3">
      <c r="A14" s="202"/>
      <c r="B14" s="203"/>
      <c r="C14" s="203"/>
      <c r="D14" s="203"/>
      <c r="E14" s="203"/>
      <c r="F14" s="74"/>
      <c r="G14" s="74"/>
      <c r="H14" s="75" t="s">
        <v>123</v>
      </c>
    </row>
    <row r="15" spans="1:8" ht="18.75" thickBot="1" x14ac:dyDescent="0.3">
      <c r="A15" s="135" t="s">
        <v>127</v>
      </c>
      <c r="B15" s="849" t="s">
        <v>128</v>
      </c>
      <c r="C15" s="849"/>
      <c r="D15" s="849"/>
      <c r="E15" s="849"/>
      <c r="F15" s="850"/>
      <c r="G15" s="850"/>
      <c r="H15" s="851"/>
    </row>
    <row r="16" spans="1:8" ht="15.75" x14ac:dyDescent="0.25">
      <c r="A16" s="228">
        <v>1</v>
      </c>
      <c r="B16" s="271" t="s">
        <v>255</v>
      </c>
      <c r="C16" s="212">
        <v>3200</v>
      </c>
      <c r="D16" s="212">
        <v>3200</v>
      </c>
      <c r="E16" s="212"/>
      <c r="F16" s="249">
        <v>3200</v>
      </c>
      <c r="G16" s="72"/>
      <c r="H16" s="73"/>
    </row>
    <row r="17" spans="1:8" ht="16.5" thickBot="1" x14ac:dyDescent="0.3">
      <c r="A17" s="204"/>
      <c r="B17" s="272"/>
      <c r="C17" s="273"/>
      <c r="D17" s="273"/>
      <c r="E17" s="273"/>
      <c r="F17" s="274"/>
      <c r="G17" s="94"/>
      <c r="H17" s="97"/>
    </row>
    <row r="18" spans="1:8" ht="32.25" customHeight="1" thickBot="1" x14ac:dyDescent="0.3">
      <c r="A18" s="205"/>
      <c r="B18" s="77" t="s">
        <v>126</v>
      </c>
      <c r="C18" s="78">
        <f>C16</f>
        <v>3200</v>
      </c>
      <c r="D18" s="78">
        <f>D16</f>
        <v>3200</v>
      </c>
      <c r="E18" s="78"/>
      <c r="F18" s="78">
        <f>F16</f>
        <v>3200</v>
      </c>
      <c r="G18" s="78">
        <f>G16</f>
        <v>0</v>
      </c>
      <c r="H18" s="79"/>
    </row>
    <row r="19" spans="1:8" ht="50.25" customHeight="1" thickBot="1" x14ac:dyDescent="0.3">
      <c r="A19" s="333" t="s">
        <v>119</v>
      </c>
      <c r="B19" s="334" t="s">
        <v>120</v>
      </c>
      <c r="C19" s="334" t="s">
        <v>250</v>
      </c>
      <c r="D19" s="3" t="s">
        <v>295</v>
      </c>
      <c r="E19" s="3" t="s">
        <v>384</v>
      </c>
      <c r="F19" s="334" t="s">
        <v>186</v>
      </c>
      <c r="G19" s="334" t="s">
        <v>121</v>
      </c>
      <c r="H19" s="335" t="s">
        <v>122</v>
      </c>
    </row>
    <row r="20" spans="1:8" ht="16.5" thickBot="1" x14ac:dyDescent="0.3">
      <c r="A20" s="206"/>
      <c r="B20" s="207"/>
      <c r="C20" s="207"/>
      <c r="D20" s="207"/>
      <c r="E20" s="207"/>
      <c r="F20" s="76"/>
      <c r="G20" s="76"/>
      <c r="H20" s="75" t="s">
        <v>123</v>
      </c>
    </row>
    <row r="21" spans="1:8" ht="16.5" thickBot="1" x14ac:dyDescent="0.3">
      <c r="A21" s="135" t="s">
        <v>129</v>
      </c>
      <c r="B21" s="849" t="s">
        <v>130</v>
      </c>
      <c r="C21" s="852"/>
      <c r="D21" s="852"/>
      <c r="E21" s="852"/>
      <c r="F21" s="853"/>
      <c r="G21" s="853"/>
      <c r="H21" s="854"/>
    </row>
    <row r="22" spans="1:8" ht="78.75" x14ac:dyDescent="0.25">
      <c r="A22" s="275">
        <v>1</v>
      </c>
      <c r="B22" s="246" t="s">
        <v>450</v>
      </c>
      <c r="C22" s="213">
        <v>3000</v>
      </c>
      <c r="D22" s="213">
        <v>3000</v>
      </c>
      <c r="E22" s="213">
        <v>10852</v>
      </c>
      <c r="F22" s="213">
        <v>10852</v>
      </c>
      <c r="G22" s="213"/>
      <c r="H22" s="247"/>
    </row>
    <row r="23" spans="1:8" ht="47.25" x14ac:dyDescent="0.25">
      <c r="A23" s="275">
        <v>2</v>
      </c>
      <c r="B23" s="246" t="s">
        <v>648</v>
      </c>
      <c r="C23" s="213"/>
      <c r="D23" s="213"/>
      <c r="E23" s="213">
        <v>10104</v>
      </c>
      <c r="F23" s="213">
        <v>10104</v>
      </c>
      <c r="G23" s="213"/>
      <c r="H23" s="247"/>
    </row>
    <row r="24" spans="1:8" ht="31.5" x14ac:dyDescent="0.25">
      <c r="A24" s="275">
        <v>3</v>
      </c>
      <c r="B24" s="246" t="s">
        <v>451</v>
      </c>
      <c r="C24" s="213"/>
      <c r="D24" s="213"/>
      <c r="E24" s="213">
        <v>3498</v>
      </c>
      <c r="F24" s="213">
        <v>3498</v>
      </c>
      <c r="G24" s="213"/>
      <c r="H24" s="247"/>
    </row>
    <row r="25" spans="1:8" ht="27" customHeight="1" x14ac:dyDescent="0.25">
      <c r="A25" s="275">
        <v>4</v>
      </c>
      <c r="B25" s="248" t="s">
        <v>131</v>
      </c>
      <c r="C25" s="212">
        <v>120</v>
      </c>
      <c r="D25" s="212">
        <v>120</v>
      </c>
      <c r="E25" s="212"/>
      <c r="F25" s="212">
        <v>120</v>
      </c>
      <c r="G25" s="249"/>
      <c r="H25" s="247"/>
    </row>
    <row r="26" spans="1:8" ht="62.25" customHeight="1" x14ac:dyDescent="0.25">
      <c r="A26" s="275">
        <v>5</v>
      </c>
      <c r="B26" s="117" t="s">
        <v>603</v>
      </c>
      <c r="C26" s="212">
        <v>594828</v>
      </c>
      <c r="D26" s="212">
        <v>624828</v>
      </c>
      <c r="E26" s="212">
        <v>47273</v>
      </c>
      <c r="F26" s="212">
        <v>119977</v>
      </c>
      <c r="G26" s="249">
        <v>504851</v>
      </c>
      <c r="H26" s="229" t="s">
        <v>342</v>
      </c>
    </row>
    <row r="27" spans="1:8" ht="63" x14ac:dyDescent="0.25">
      <c r="A27" s="275">
        <v>6</v>
      </c>
      <c r="B27" s="117" t="s">
        <v>225</v>
      </c>
      <c r="C27" s="250">
        <v>186760</v>
      </c>
      <c r="D27" s="250">
        <v>186760</v>
      </c>
      <c r="E27" s="250">
        <v>45</v>
      </c>
      <c r="F27" s="212">
        <v>45000</v>
      </c>
      <c r="G27" s="249">
        <v>141760</v>
      </c>
      <c r="H27" s="229" t="s">
        <v>371</v>
      </c>
    </row>
    <row r="28" spans="1:8" ht="24" customHeight="1" x14ac:dyDescent="0.25">
      <c r="A28" s="275">
        <v>7</v>
      </c>
      <c r="B28" s="117" t="s">
        <v>228</v>
      </c>
      <c r="C28" s="250">
        <v>79637</v>
      </c>
      <c r="D28" s="250">
        <v>79637</v>
      </c>
      <c r="E28" s="250">
        <v>41699</v>
      </c>
      <c r="F28" s="212"/>
      <c r="G28" s="249">
        <v>79637</v>
      </c>
      <c r="H28" s="229" t="s">
        <v>237</v>
      </c>
    </row>
    <row r="29" spans="1:8" ht="63" customHeight="1" x14ac:dyDescent="0.25">
      <c r="A29" s="275">
        <v>8</v>
      </c>
      <c r="B29" s="117" t="s">
        <v>226</v>
      </c>
      <c r="C29" s="212">
        <v>698545</v>
      </c>
      <c r="D29" s="212">
        <v>698545</v>
      </c>
      <c r="E29" s="212">
        <v>6351</v>
      </c>
      <c r="F29" s="212">
        <v>80000</v>
      </c>
      <c r="G29" s="249">
        <v>618545</v>
      </c>
      <c r="H29" s="229" t="s">
        <v>298</v>
      </c>
    </row>
    <row r="30" spans="1:8" ht="31.5" x14ac:dyDescent="0.25">
      <c r="A30" s="275">
        <v>9</v>
      </c>
      <c r="B30" s="117" t="s">
        <v>229</v>
      </c>
      <c r="C30" s="212">
        <v>232921</v>
      </c>
      <c r="D30" s="212">
        <v>232921</v>
      </c>
      <c r="E30" s="212">
        <v>45</v>
      </c>
      <c r="F30" s="212"/>
      <c r="G30" s="249">
        <v>232921</v>
      </c>
      <c r="H30" s="229" t="s">
        <v>236</v>
      </c>
    </row>
    <row r="31" spans="1:8" ht="31.5" x14ac:dyDescent="0.25">
      <c r="A31" s="275">
        <v>10</v>
      </c>
      <c r="B31" s="117" t="s">
        <v>256</v>
      </c>
      <c r="C31" s="212">
        <v>75690</v>
      </c>
      <c r="D31" s="212">
        <v>60690</v>
      </c>
      <c r="E31" s="212"/>
      <c r="F31" s="212"/>
      <c r="G31" s="249">
        <v>60690</v>
      </c>
      <c r="H31" s="229" t="s">
        <v>339</v>
      </c>
    </row>
    <row r="32" spans="1:8" ht="31.5" x14ac:dyDescent="0.25">
      <c r="A32" s="275">
        <v>11</v>
      </c>
      <c r="B32" s="117" t="s">
        <v>602</v>
      </c>
      <c r="C32" s="212">
        <v>429502</v>
      </c>
      <c r="D32" s="212">
        <v>384502</v>
      </c>
      <c r="E32" s="212">
        <v>10156</v>
      </c>
      <c r="F32" s="212"/>
      <c r="G32" s="249">
        <v>399750</v>
      </c>
      <c r="H32" s="229" t="s">
        <v>340</v>
      </c>
    </row>
    <row r="33" spans="1:8" ht="15.75" x14ac:dyDescent="0.25">
      <c r="A33" s="275">
        <v>12</v>
      </c>
      <c r="B33" s="117" t="s">
        <v>231</v>
      </c>
      <c r="C33" s="212">
        <v>16937</v>
      </c>
      <c r="D33" s="212">
        <v>16937</v>
      </c>
      <c r="E33" s="212">
        <v>3871</v>
      </c>
      <c r="F33" s="212"/>
      <c r="G33" s="249">
        <v>16937</v>
      </c>
      <c r="H33" s="229" t="s">
        <v>235</v>
      </c>
    </row>
    <row r="34" spans="1:8" ht="31.5" x14ac:dyDescent="0.25">
      <c r="A34" s="275">
        <v>13</v>
      </c>
      <c r="B34" s="117" t="s">
        <v>232</v>
      </c>
      <c r="C34" s="212">
        <v>27956</v>
      </c>
      <c r="D34" s="212">
        <v>27956</v>
      </c>
      <c r="E34" s="212">
        <v>1324</v>
      </c>
      <c r="F34" s="212"/>
      <c r="G34" s="249">
        <v>27956</v>
      </c>
      <c r="H34" s="229" t="s">
        <v>208</v>
      </c>
    </row>
    <row r="35" spans="1:8" ht="15.75" x14ac:dyDescent="0.25">
      <c r="A35" s="275">
        <v>14</v>
      </c>
      <c r="B35" s="118" t="s">
        <v>233</v>
      </c>
      <c r="C35" s="212">
        <v>9000</v>
      </c>
      <c r="D35" s="212">
        <v>9000</v>
      </c>
      <c r="E35" s="212">
        <v>2138</v>
      </c>
      <c r="F35" s="212"/>
      <c r="G35" s="249">
        <v>9000</v>
      </c>
      <c r="H35" s="229" t="s">
        <v>234</v>
      </c>
    </row>
    <row r="36" spans="1:8" ht="15.75" x14ac:dyDescent="0.25">
      <c r="A36" s="275">
        <v>15</v>
      </c>
      <c r="B36" s="118" t="s">
        <v>257</v>
      </c>
      <c r="C36" s="212">
        <v>19558</v>
      </c>
      <c r="D36" s="212">
        <v>19558</v>
      </c>
      <c r="E36" s="212"/>
      <c r="F36" s="212">
        <v>4889</v>
      </c>
      <c r="G36" s="249">
        <v>14669</v>
      </c>
      <c r="H36" s="229" t="s">
        <v>258</v>
      </c>
    </row>
    <row r="37" spans="1:8" ht="15.75" x14ac:dyDescent="0.25">
      <c r="A37" s="275">
        <v>16</v>
      </c>
      <c r="B37" s="118" t="s">
        <v>259</v>
      </c>
      <c r="C37" s="212">
        <v>152274</v>
      </c>
      <c r="D37" s="212">
        <v>152274</v>
      </c>
      <c r="E37" s="212">
        <v>111</v>
      </c>
      <c r="F37" s="212"/>
      <c r="G37" s="249">
        <v>152274</v>
      </c>
      <c r="H37" s="229" t="s">
        <v>260</v>
      </c>
    </row>
    <row r="38" spans="1:8" ht="15.75" x14ac:dyDescent="0.25">
      <c r="A38" s="275">
        <v>17</v>
      </c>
      <c r="B38" s="118" t="s">
        <v>261</v>
      </c>
      <c r="C38" s="212">
        <v>94596</v>
      </c>
      <c r="D38" s="212">
        <v>83436</v>
      </c>
      <c r="E38" s="212">
        <v>59</v>
      </c>
      <c r="F38" s="212"/>
      <c r="G38" s="249">
        <v>83436</v>
      </c>
      <c r="H38" s="229" t="s">
        <v>262</v>
      </c>
    </row>
    <row r="39" spans="1:8" ht="15.75" x14ac:dyDescent="0.25">
      <c r="A39" s="275">
        <v>18</v>
      </c>
      <c r="B39" s="118" t="s">
        <v>263</v>
      </c>
      <c r="C39" s="212">
        <v>90000</v>
      </c>
      <c r="D39" s="212">
        <v>90000</v>
      </c>
      <c r="E39" s="212"/>
      <c r="F39" s="212"/>
      <c r="G39" s="249">
        <v>90000</v>
      </c>
      <c r="H39" s="229" t="s">
        <v>264</v>
      </c>
    </row>
    <row r="40" spans="1:8" ht="83.25" customHeight="1" x14ac:dyDescent="0.25">
      <c r="A40" s="275">
        <v>19</v>
      </c>
      <c r="B40" s="277" t="s">
        <v>294</v>
      </c>
      <c r="C40" s="212">
        <v>350935</v>
      </c>
      <c r="D40" s="212">
        <v>380935</v>
      </c>
      <c r="E40" s="212"/>
      <c r="F40" s="212">
        <v>245853</v>
      </c>
      <c r="G40" s="249">
        <v>135082</v>
      </c>
      <c r="H40" s="229" t="s">
        <v>341</v>
      </c>
    </row>
    <row r="41" spans="1:8" ht="15.75" x14ac:dyDescent="0.25">
      <c r="A41" s="275">
        <v>20</v>
      </c>
      <c r="B41" s="251" t="s">
        <v>199</v>
      </c>
      <c r="C41" s="212">
        <v>20000</v>
      </c>
      <c r="D41" s="212">
        <v>20000</v>
      </c>
      <c r="E41" s="212">
        <f>E48+E47+E46+E45+E44+E43+E42</f>
        <v>13395</v>
      </c>
      <c r="F41" s="212">
        <f>F48+F47+F46+F45+F44+F43+F42</f>
        <v>16075</v>
      </c>
      <c r="G41" s="249"/>
      <c r="H41" s="229"/>
    </row>
    <row r="42" spans="1:8" ht="15.75" x14ac:dyDescent="0.25">
      <c r="A42" s="276"/>
      <c r="B42" s="252" t="s">
        <v>265</v>
      </c>
      <c r="C42" s="212">
        <v>300</v>
      </c>
      <c r="D42" s="212">
        <v>300</v>
      </c>
      <c r="E42" s="212">
        <v>300</v>
      </c>
      <c r="F42" s="212">
        <v>300</v>
      </c>
      <c r="G42" s="249"/>
      <c r="H42" s="229"/>
    </row>
    <row r="43" spans="1:8" ht="15.75" x14ac:dyDescent="0.25">
      <c r="A43" s="276"/>
      <c r="B43" s="252" t="s">
        <v>266</v>
      </c>
      <c r="C43" s="212">
        <v>607</v>
      </c>
      <c r="D43" s="212">
        <v>607</v>
      </c>
      <c r="E43" s="212">
        <v>775</v>
      </c>
      <c r="F43" s="212">
        <v>775</v>
      </c>
      <c r="G43" s="249"/>
      <c r="H43" s="229"/>
    </row>
    <row r="44" spans="1:8" ht="15.75" x14ac:dyDescent="0.25">
      <c r="A44" s="276"/>
      <c r="B44" s="252" t="s">
        <v>267</v>
      </c>
      <c r="C44" s="212">
        <v>417</v>
      </c>
      <c r="D44" s="212">
        <v>417</v>
      </c>
      <c r="E44" s="212">
        <v>987</v>
      </c>
      <c r="F44" s="212">
        <v>987</v>
      </c>
      <c r="G44" s="249"/>
      <c r="H44" s="229"/>
    </row>
    <row r="45" spans="1:8" ht="15.75" x14ac:dyDescent="0.25">
      <c r="A45" s="276"/>
      <c r="B45" s="252" t="s">
        <v>200</v>
      </c>
      <c r="C45" s="212"/>
      <c r="D45" s="212">
        <v>8770</v>
      </c>
      <c r="E45" s="212">
        <v>9110</v>
      </c>
      <c r="F45" s="212">
        <v>9110</v>
      </c>
      <c r="G45" s="249"/>
      <c r="H45" s="229"/>
    </row>
    <row r="46" spans="1:8" ht="15.75" x14ac:dyDescent="0.25">
      <c r="A46" s="276"/>
      <c r="B46" s="252" t="s">
        <v>297</v>
      </c>
      <c r="C46" s="213">
        <v>180</v>
      </c>
      <c r="D46" s="213">
        <v>180</v>
      </c>
      <c r="E46" s="213"/>
      <c r="F46" s="213">
        <v>180</v>
      </c>
      <c r="G46" s="322"/>
      <c r="H46" s="323"/>
    </row>
    <row r="47" spans="1:8" ht="15.75" x14ac:dyDescent="0.25">
      <c r="A47" s="276"/>
      <c r="B47" s="736" t="s">
        <v>296</v>
      </c>
      <c r="C47" s="213">
        <v>2223</v>
      </c>
      <c r="D47" s="213">
        <v>2223</v>
      </c>
      <c r="E47" s="213">
        <v>2223</v>
      </c>
      <c r="F47" s="213">
        <v>2223</v>
      </c>
      <c r="G47" s="322"/>
      <c r="H47" s="323"/>
    </row>
    <row r="48" spans="1:8" ht="32.25" thickBot="1" x14ac:dyDescent="0.3">
      <c r="A48" s="276"/>
      <c r="B48" s="117" t="s">
        <v>357</v>
      </c>
      <c r="C48" s="253">
        <v>2500</v>
      </c>
      <c r="D48" s="253">
        <v>2500</v>
      </c>
      <c r="E48" s="253"/>
      <c r="F48" s="253">
        <v>2500</v>
      </c>
      <c r="G48" s="254"/>
      <c r="H48" s="255"/>
    </row>
    <row r="49" spans="1:8" ht="16.5" thickBot="1" x14ac:dyDescent="0.3">
      <c r="A49" s="80"/>
      <c r="B49" s="256" t="s">
        <v>126</v>
      </c>
      <c r="C49" s="8">
        <f>SUM(C22:C41)</f>
        <v>3082259</v>
      </c>
      <c r="D49" s="8">
        <f>SUM(D22:D41)</f>
        <v>3071099</v>
      </c>
      <c r="E49" s="8">
        <f>SUM(E22:E41)</f>
        <v>150921</v>
      </c>
      <c r="F49" s="8">
        <f>SUM(F22:F41)</f>
        <v>536368</v>
      </c>
      <c r="G49" s="8">
        <f>SUM(G22:G41)</f>
        <v>2567508</v>
      </c>
      <c r="H49" s="257"/>
    </row>
    <row r="50" spans="1:8" ht="18.75" x14ac:dyDescent="0.25">
      <c r="A50" s="62"/>
      <c r="B50" s="98"/>
      <c r="C50" s="99"/>
      <c r="D50" s="99"/>
      <c r="E50" s="99"/>
      <c r="F50" s="98"/>
      <c r="G50" s="98"/>
      <c r="H50" s="98"/>
    </row>
    <row r="51" spans="1:8" ht="18.75" x14ac:dyDescent="0.25">
      <c r="A51" s="62"/>
      <c r="B51" s="98"/>
      <c r="C51" s="99"/>
      <c r="D51" s="99"/>
      <c r="E51" s="99"/>
      <c r="F51" s="98"/>
      <c r="G51" s="98"/>
      <c r="H51" s="98"/>
    </row>
    <row r="52" spans="1:8" ht="19.5" x14ac:dyDescent="0.3">
      <c r="B52" s="100"/>
      <c r="C52" s="101"/>
      <c r="D52" s="324"/>
      <c r="E52" s="324"/>
      <c r="F52" s="101"/>
      <c r="G52" s="101"/>
      <c r="H52" s="101"/>
    </row>
    <row r="53" spans="1:8" x14ac:dyDescent="0.25">
      <c r="B53" s="102"/>
      <c r="D53" s="381"/>
      <c r="E53" s="381"/>
    </row>
  </sheetData>
  <mergeCells count="5">
    <mergeCell ref="A2:H2"/>
    <mergeCell ref="B5:H5"/>
    <mergeCell ref="B15:H15"/>
    <mergeCell ref="B21:H21"/>
    <mergeCell ref="A1:H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5" orientation="portrait" r:id="rId1"/>
  <headerFooter alignWithMargins="0"/>
  <rowBreaks count="1" manualBreakCount="1">
    <brk id="49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H41"/>
  <sheetViews>
    <sheetView view="pageBreakPreview" zoomScale="75" zoomScaleNormal="100" zoomScaleSheetLayoutView="75" workbookViewId="0">
      <selection activeCell="I30" sqref="I30"/>
    </sheetView>
  </sheetViews>
  <sheetFormatPr defaultColWidth="9.140625" defaultRowHeight="12.75" x14ac:dyDescent="0.2"/>
  <cols>
    <col min="1" max="1" width="4.7109375" style="1" customWidth="1"/>
    <col min="2" max="2" width="44.7109375" style="1" customWidth="1"/>
    <col min="3" max="4" width="23.7109375" style="1" customWidth="1"/>
    <col min="5" max="5" width="19" style="1" customWidth="1"/>
    <col min="6" max="6" width="16.7109375" style="1" customWidth="1"/>
    <col min="7" max="7" width="15" style="1" customWidth="1"/>
    <col min="8" max="8" width="17.7109375" style="1" customWidth="1"/>
    <col min="9" max="9" width="9.140625" style="1"/>
    <col min="10" max="10" width="7.42578125" style="1" customWidth="1"/>
    <col min="11" max="13" width="9.140625" style="1"/>
    <col min="14" max="14" width="7.7109375" style="1" customWidth="1"/>
    <col min="15" max="15" width="8" style="1" customWidth="1"/>
    <col min="16" max="16" width="7.85546875" style="1" customWidth="1"/>
    <col min="17" max="17" width="8.140625" style="1" customWidth="1"/>
    <col min="18" max="18" width="7.7109375" style="1" customWidth="1"/>
    <col min="19" max="16384" width="9.140625" style="1"/>
  </cols>
  <sheetData>
    <row r="1" spans="1:8" s="434" customFormat="1" ht="31.5" customHeight="1" x14ac:dyDescent="0.2">
      <c r="A1" s="857" t="s">
        <v>438</v>
      </c>
      <c r="B1" s="857"/>
      <c r="C1" s="857"/>
      <c r="D1" s="857"/>
      <c r="E1" s="857"/>
      <c r="F1" s="857"/>
      <c r="G1" s="857"/>
      <c r="H1" s="857"/>
    </row>
    <row r="2" spans="1:8" ht="21.75" customHeight="1" x14ac:dyDescent="0.25">
      <c r="A2" s="845" t="s">
        <v>268</v>
      </c>
      <c r="B2" s="845"/>
      <c r="C2" s="845"/>
      <c r="D2" s="845"/>
      <c r="E2" s="845"/>
      <c r="F2" s="845"/>
      <c r="G2" s="845"/>
      <c r="H2" s="845"/>
    </row>
    <row r="3" spans="1:8" ht="12" customHeight="1" thickBot="1" x14ac:dyDescent="0.3">
      <c r="A3" s="845"/>
      <c r="B3" s="845"/>
      <c r="C3" s="845"/>
      <c r="D3" s="845"/>
      <c r="E3" s="845"/>
      <c r="F3" s="858"/>
      <c r="G3" s="858"/>
      <c r="H3" s="858"/>
    </row>
    <row r="4" spans="1:8" s="7" customFormat="1" ht="45" customHeight="1" thickBot="1" x14ac:dyDescent="0.25">
      <c r="A4" s="352" t="s">
        <v>119</v>
      </c>
      <c r="B4" s="353" t="s">
        <v>120</v>
      </c>
      <c r="C4" s="353" t="s">
        <v>250</v>
      </c>
      <c r="D4" s="353" t="s">
        <v>295</v>
      </c>
      <c r="E4" s="3" t="s">
        <v>384</v>
      </c>
      <c r="F4" s="353" t="s">
        <v>186</v>
      </c>
      <c r="G4" s="353" t="s">
        <v>121</v>
      </c>
      <c r="H4" s="354" t="s">
        <v>122</v>
      </c>
    </row>
    <row r="5" spans="1:8" ht="17.25" customHeight="1" x14ac:dyDescent="0.2">
      <c r="A5" s="355"/>
      <c r="B5" s="356"/>
      <c r="C5" s="356"/>
      <c r="D5" s="356"/>
      <c r="E5" s="356"/>
      <c r="F5" s="357"/>
      <c r="G5" s="357"/>
      <c r="H5" s="358" t="s">
        <v>123</v>
      </c>
    </row>
    <row r="6" spans="1:8" ht="20.25" customHeight="1" x14ac:dyDescent="0.2">
      <c r="A6" s="359" t="s">
        <v>185</v>
      </c>
      <c r="B6" s="859" t="s">
        <v>132</v>
      </c>
      <c r="C6" s="859"/>
      <c r="D6" s="859"/>
      <c r="E6" s="859"/>
      <c r="F6" s="860"/>
      <c r="G6" s="860"/>
      <c r="H6" s="861"/>
    </row>
    <row r="7" spans="1:8" ht="71.25" customHeight="1" x14ac:dyDescent="0.2">
      <c r="A7" s="186">
        <v>1</v>
      </c>
      <c r="B7" s="187" t="s">
        <v>207</v>
      </c>
      <c r="C7" s="188">
        <v>80000</v>
      </c>
      <c r="D7" s="188">
        <v>80000</v>
      </c>
      <c r="E7" s="188"/>
      <c r="F7" s="188"/>
      <c r="G7" s="188">
        <v>80000</v>
      </c>
      <c r="H7" s="229" t="s">
        <v>269</v>
      </c>
    </row>
    <row r="8" spans="1:8" ht="57.75" customHeight="1" x14ac:dyDescent="0.2">
      <c r="A8" s="186">
        <v>2</v>
      </c>
      <c r="B8" s="187" t="s">
        <v>647</v>
      </c>
      <c r="C8" s="188">
        <v>20100</v>
      </c>
      <c r="D8" s="188">
        <v>20100</v>
      </c>
      <c r="E8" s="407">
        <v>1260</v>
      </c>
      <c r="F8" s="407">
        <v>1260</v>
      </c>
      <c r="G8" s="408"/>
      <c r="H8" s="230" t="s">
        <v>215</v>
      </c>
    </row>
    <row r="9" spans="1:8" ht="40.5" customHeight="1" x14ac:dyDescent="0.2">
      <c r="A9" s="186">
        <v>3</v>
      </c>
      <c r="B9" s="187" t="s">
        <v>270</v>
      </c>
      <c r="C9" s="188">
        <v>5300</v>
      </c>
      <c r="D9" s="188">
        <v>5300</v>
      </c>
      <c r="E9" s="188">
        <v>5300</v>
      </c>
      <c r="F9" s="188">
        <v>5300</v>
      </c>
      <c r="G9" s="230"/>
      <c r="H9" s="231"/>
    </row>
    <row r="10" spans="1:8" ht="40.5" customHeight="1" x14ac:dyDescent="0.2">
      <c r="A10" s="186">
        <v>4</v>
      </c>
      <c r="B10" s="187" t="s">
        <v>271</v>
      </c>
      <c r="C10" s="188">
        <v>10000</v>
      </c>
      <c r="D10" s="188">
        <v>10000</v>
      </c>
      <c r="E10" s="188"/>
      <c r="F10" s="188">
        <v>10000</v>
      </c>
      <c r="G10" s="230"/>
      <c r="H10" s="231"/>
    </row>
    <row r="11" spans="1:8" ht="40.5" customHeight="1" x14ac:dyDescent="0.2">
      <c r="A11" s="186">
        <v>5</v>
      </c>
      <c r="B11" s="187" t="s">
        <v>272</v>
      </c>
      <c r="C11" s="188">
        <v>40000</v>
      </c>
      <c r="D11" s="188">
        <v>40000</v>
      </c>
      <c r="E11" s="188"/>
      <c r="F11" s="188"/>
      <c r="G11" s="230">
        <v>40000</v>
      </c>
      <c r="H11" s="231"/>
    </row>
    <row r="12" spans="1:8" ht="40.5" customHeight="1" x14ac:dyDescent="0.2">
      <c r="A12" s="186">
        <v>6</v>
      </c>
      <c r="B12" s="187" t="s">
        <v>273</v>
      </c>
      <c r="C12" s="188">
        <v>3000</v>
      </c>
      <c r="D12" s="188">
        <v>3000</v>
      </c>
      <c r="E12" s="188"/>
      <c r="F12" s="188">
        <v>3000</v>
      </c>
      <c r="G12" s="230"/>
      <c r="H12" s="231"/>
    </row>
    <row r="13" spans="1:8" ht="40.5" customHeight="1" x14ac:dyDescent="0.2">
      <c r="A13" s="186">
        <v>7</v>
      </c>
      <c r="B13" s="117" t="s">
        <v>225</v>
      </c>
      <c r="C13" s="188">
        <v>52574</v>
      </c>
      <c r="D13" s="188">
        <v>52574</v>
      </c>
      <c r="E13" s="188">
        <v>127033</v>
      </c>
      <c r="F13" s="188"/>
      <c r="G13" s="230">
        <v>127033</v>
      </c>
      <c r="H13" s="229" t="s">
        <v>299</v>
      </c>
    </row>
    <row r="14" spans="1:8" ht="40.5" customHeight="1" x14ac:dyDescent="0.2">
      <c r="A14" s="405">
        <v>8</v>
      </c>
      <c r="B14" s="406" t="s">
        <v>372</v>
      </c>
      <c r="C14" s="407">
        <v>50000</v>
      </c>
      <c r="D14" s="407">
        <v>50000</v>
      </c>
      <c r="E14" s="407"/>
      <c r="F14" s="407">
        <v>50000</v>
      </c>
      <c r="G14" s="408"/>
      <c r="H14" s="323"/>
    </row>
    <row r="15" spans="1:8" ht="40.5" customHeight="1" x14ac:dyDescent="0.2">
      <c r="A15" s="186">
        <v>9</v>
      </c>
      <c r="B15" s="117" t="s">
        <v>229</v>
      </c>
      <c r="C15" s="407"/>
      <c r="D15" s="407"/>
      <c r="E15" s="407">
        <v>23867</v>
      </c>
      <c r="F15" s="407"/>
      <c r="G15" s="408">
        <v>23867</v>
      </c>
      <c r="H15" s="229" t="s">
        <v>604</v>
      </c>
    </row>
    <row r="16" spans="1:8" ht="40.5" customHeight="1" x14ac:dyDescent="0.2">
      <c r="A16" s="405">
        <v>10</v>
      </c>
      <c r="B16" s="406" t="s">
        <v>426</v>
      </c>
      <c r="C16" s="407"/>
      <c r="D16" s="407"/>
      <c r="E16" s="407">
        <v>1002</v>
      </c>
      <c r="F16" s="407"/>
      <c r="G16" s="408">
        <v>1002</v>
      </c>
      <c r="H16" s="323" t="s">
        <v>452</v>
      </c>
    </row>
    <row r="17" spans="1:8" ht="40.5" customHeight="1" x14ac:dyDescent="0.2">
      <c r="A17" s="186">
        <v>11</v>
      </c>
      <c r="B17" s="406" t="s">
        <v>427</v>
      </c>
      <c r="C17" s="407"/>
      <c r="D17" s="407"/>
      <c r="E17" s="407">
        <v>280</v>
      </c>
      <c r="F17" s="407">
        <v>280</v>
      </c>
      <c r="G17" s="408"/>
      <c r="H17" s="323"/>
    </row>
    <row r="18" spans="1:8" s="6" customFormat="1" ht="20.100000000000001" customHeight="1" thickBot="1" x14ac:dyDescent="0.25">
      <c r="A18" s="361"/>
      <c r="B18" s="362" t="s">
        <v>126</v>
      </c>
      <c r="C18" s="363">
        <f>SUM(C7:C8)+C9+C10+C11+C12+C13+C14</f>
        <v>260974</v>
      </c>
      <c r="D18" s="363">
        <f>SUM(D7:D8)+D9+D10+D11+D12+D13+D14</f>
        <v>260974</v>
      </c>
      <c r="E18" s="363">
        <f>SUM(E7:E17)</f>
        <v>158742</v>
      </c>
      <c r="F18" s="363">
        <f>SUM(F7:F8)+F9+F10+F11+F12+F13+F14</f>
        <v>69560</v>
      </c>
      <c r="G18" s="363">
        <f>SUM(G7:G8)+G11+G13</f>
        <v>247033</v>
      </c>
      <c r="H18" s="364"/>
    </row>
    <row r="19" spans="1:8" ht="15.75" x14ac:dyDescent="0.2">
      <c r="A19" s="189"/>
      <c r="B19" s="190"/>
      <c r="C19" s="190"/>
      <c r="D19" s="190"/>
      <c r="E19" s="190"/>
    </row>
    <row r="20" spans="1:8" ht="15.75" x14ac:dyDescent="0.2">
      <c r="A20" s="189"/>
      <c r="B20" s="190"/>
      <c r="C20" s="191"/>
      <c r="D20" s="191"/>
      <c r="E20" s="191"/>
    </row>
    <row r="21" spans="1:8" ht="15" x14ac:dyDescent="0.2">
      <c r="A21" s="190"/>
      <c r="B21" s="190"/>
      <c r="C21" s="190"/>
      <c r="D21" s="190"/>
      <c r="E21" s="190"/>
      <c r="G21" s="65"/>
    </row>
    <row r="22" spans="1:8" ht="15.75" x14ac:dyDescent="0.2">
      <c r="A22" s="189"/>
      <c r="B22" s="192"/>
      <c r="C22" s="193"/>
      <c r="D22" s="193"/>
      <c r="E22" s="193"/>
      <c r="F22" s="66"/>
      <c r="G22" s="66"/>
      <c r="H22" s="67"/>
    </row>
    <row r="23" spans="1:8" ht="15" customHeight="1" x14ac:dyDescent="0.2">
      <c r="A23" s="189"/>
      <c r="B23" s="194"/>
      <c r="C23" s="195"/>
      <c r="D23" s="195"/>
      <c r="E23" s="195"/>
      <c r="F23" s="68"/>
      <c r="G23" s="68"/>
      <c r="H23" s="67"/>
    </row>
    <row r="24" spans="1:8" ht="15" customHeight="1" x14ac:dyDescent="0.2">
      <c r="A24" s="189"/>
      <c r="B24" s="190"/>
      <c r="C24" s="195"/>
      <c r="D24" s="195"/>
      <c r="E24" s="195"/>
      <c r="F24" s="68"/>
      <c r="G24" s="69"/>
      <c r="H24" s="67"/>
    </row>
    <row r="25" spans="1:8" ht="15.75" x14ac:dyDescent="0.2">
      <c r="A25" s="189"/>
      <c r="B25" s="194"/>
      <c r="C25" s="195"/>
      <c r="D25" s="195"/>
      <c r="E25" s="195"/>
      <c r="F25" s="68"/>
      <c r="G25" s="68"/>
      <c r="H25" s="67"/>
    </row>
    <row r="26" spans="1:8" ht="15.75" x14ac:dyDescent="0.2">
      <c r="A26" s="189"/>
      <c r="B26" s="190"/>
      <c r="C26" s="190"/>
      <c r="D26" s="190"/>
      <c r="E26" s="190"/>
      <c r="H26" s="64"/>
    </row>
    <row r="27" spans="1:8" ht="15.75" x14ac:dyDescent="0.2">
      <c r="A27" s="189"/>
      <c r="B27" s="190"/>
      <c r="C27" s="190"/>
      <c r="D27" s="190"/>
      <c r="E27" s="190"/>
      <c r="G27" s="70"/>
    </row>
    <row r="28" spans="1:8" ht="15.75" x14ac:dyDescent="0.2">
      <c r="A28" s="189"/>
      <c r="B28" s="190"/>
      <c r="C28" s="190"/>
      <c r="D28" s="190"/>
      <c r="E28" s="190"/>
      <c r="G28" s="71"/>
    </row>
    <row r="29" spans="1:8" s="2" customFormat="1" ht="16.5" x14ac:dyDescent="0.3">
      <c r="A29" s="189"/>
      <c r="B29" s="194"/>
      <c r="C29" s="195"/>
      <c r="D29" s="195"/>
      <c r="E29" s="195"/>
      <c r="F29" s="68"/>
      <c r="G29" s="68"/>
      <c r="H29" s="68"/>
    </row>
    <row r="30" spans="1:8" s="2" customFormat="1" ht="16.5" x14ac:dyDescent="0.3">
      <c r="A30" s="189"/>
      <c r="B30" s="190"/>
      <c r="C30" s="190"/>
      <c r="D30" s="190"/>
      <c r="E30" s="190"/>
      <c r="F30" s="1"/>
      <c r="G30" s="1"/>
      <c r="H30" s="1"/>
    </row>
    <row r="31" spans="1:8" s="2" customFormat="1" ht="16.5" x14ac:dyDescent="0.3">
      <c r="A31" s="189"/>
      <c r="B31" s="194"/>
      <c r="C31" s="195"/>
      <c r="D31" s="195"/>
      <c r="E31" s="195"/>
      <c r="F31" s="68"/>
      <c r="G31" s="68"/>
      <c r="H31" s="67"/>
    </row>
    <row r="32" spans="1:8" s="2" customFormat="1" ht="16.5" x14ac:dyDescent="0.3">
      <c r="A32" s="189"/>
      <c r="B32" s="194"/>
      <c r="C32" s="195"/>
      <c r="D32" s="195"/>
      <c r="E32" s="195"/>
      <c r="F32" s="68"/>
      <c r="G32" s="68"/>
      <c r="H32" s="67"/>
    </row>
    <row r="33" spans="1:8" s="2" customFormat="1" ht="16.5" x14ac:dyDescent="0.3">
      <c r="A33" s="189"/>
      <c r="B33" s="190"/>
      <c r="C33" s="191"/>
      <c r="D33" s="191"/>
      <c r="E33" s="191"/>
      <c r="F33" s="64"/>
      <c r="G33" s="64"/>
      <c r="H33" s="1"/>
    </row>
    <row r="34" spans="1:8" s="2" customFormat="1" ht="16.5" x14ac:dyDescent="0.3">
      <c r="A34" s="196"/>
      <c r="B34" s="190"/>
      <c r="C34" s="191"/>
      <c r="D34" s="191"/>
      <c r="E34" s="191"/>
      <c r="F34" s="64"/>
      <c r="G34" s="64"/>
      <c r="H34" s="1"/>
    </row>
    <row r="35" spans="1:8" s="2" customFormat="1" ht="15" customHeight="1" x14ac:dyDescent="0.3">
      <c r="A35" s="190"/>
      <c r="B35" s="190"/>
      <c r="C35" s="190"/>
      <c r="D35" s="190"/>
      <c r="E35" s="190"/>
      <c r="F35" s="64"/>
      <c r="G35" s="1"/>
      <c r="H35" s="1"/>
    </row>
    <row r="36" spans="1:8" s="2" customFormat="1" ht="12" customHeight="1" x14ac:dyDescent="0.3">
      <c r="A36" s="190"/>
      <c r="B36" s="190"/>
      <c r="C36" s="190"/>
      <c r="D36" s="190"/>
      <c r="E36" s="190"/>
      <c r="F36" s="1"/>
      <c r="G36" s="1"/>
      <c r="H36" s="1"/>
    </row>
    <row r="37" spans="1:8" s="2" customFormat="1" ht="16.5" x14ac:dyDescent="0.3">
      <c r="A37" s="190"/>
      <c r="B37" s="190"/>
      <c r="C37" s="190"/>
      <c r="D37" s="190"/>
      <c r="E37" s="190"/>
      <c r="F37" s="64"/>
      <c r="G37" s="1"/>
      <c r="H37" s="64"/>
    </row>
    <row r="38" spans="1:8" ht="15" x14ac:dyDescent="0.2">
      <c r="A38" s="190"/>
      <c r="B38" s="190"/>
      <c r="C38" s="190"/>
      <c r="D38" s="190"/>
      <c r="E38" s="190"/>
    </row>
    <row r="39" spans="1:8" ht="15" x14ac:dyDescent="0.2">
      <c r="A39" s="190"/>
      <c r="B39" s="190"/>
      <c r="C39" s="190"/>
      <c r="D39" s="190"/>
      <c r="E39" s="190"/>
    </row>
    <row r="40" spans="1:8" ht="15" x14ac:dyDescent="0.2">
      <c r="A40" s="190"/>
      <c r="B40" s="190"/>
      <c r="C40" s="190"/>
      <c r="D40" s="190"/>
      <c r="E40" s="190"/>
    </row>
    <row r="41" spans="1:8" ht="15" x14ac:dyDescent="0.2">
      <c r="A41" s="190"/>
      <c r="B41" s="190"/>
      <c r="C41" s="190"/>
      <c r="D41" s="190"/>
      <c r="E41" s="190"/>
    </row>
  </sheetData>
  <mergeCells count="4">
    <mergeCell ref="A1:H1"/>
    <mergeCell ref="A2:H2"/>
    <mergeCell ref="A3:H3"/>
    <mergeCell ref="B6:H6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D35"/>
  <sheetViews>
    <sheetView view="pageBreakPreview" zoomScale="75" zoomScaleNormal="100" zoomScaleSheetLayoutView="75" workbookViewId="0">
      <selection activeCell="I30" sqref="I30"/>
    </sheetView>
  </sheetViews>
  <sheetFormatPr defaultRowHeight="12.75" x14ac:dyDescent="0.2"/>
  <cols>
    <col min="1" max="1" width="4.42578125" style="54" customWidth="1"/>
    <col min="2" max="2" width="30.7109375" style="54" customWidth="1"/>
    <col min="3" max="3" width="23.7109375" style="54" customWidth="1"/>
    <col min="4" max="4" width="20.28515625" style="54" customWidth="1"/>
    <col min="5" max="6" width="9.140625" style="54"/>
    <col min="7" max="7" width="7.42578125" style="54" customWidth="1"/>
    <col min="8" max="10" width="9.140625" style="54"/>
    <col min="11" max="11" width="7.7109375" style="54" customWidth="1"/>
    <col min="12" max="12" width="8" style="54" customWidth="1"/>
    <col min="13" max="13" width="7.85546875" style="54" customWidth="1"/>
    <col min="14" max="14" width="8.140625" style="54" customWidth="1"/>
    <col min="15" max="15" width="7.7109375" style="54" customWidth="1"/>
    <col min="16" max="16384" width="9.140625" style="54"/>
  </cols>
  <sheetData>
    <row r="1" spans="1:4" s="439" customFormat="1" ht="24.75" customHeight="1" x14ac:dyDescent="0.2">
      <c r="A1" s="864" t="s">
        <v>439</v>
      </c>
      <c r="B1" s="864"/>
      <c r="C1" s="864"/>
      <c r="D1" s="864"/>
    </row>
    <row r="2" spans="1:4" ht="27.75" customHeight="1" x14ac:dyDescent="0.2">
      <c r="A2" s="864" t="s">
        <v>274</v>
      </c>
      <c r="B2" s="864"/>
      <c r="C2" s="864"/>
      <c r="D2" s="864"/>
    </row>
    <row r="3" spans="1:4" ht="16.5" thickBot="1" x14ac:dyDescent="0.3">
      <c r="A3" s="865"/>
      <c r="B3" s="865"/>
      <c r="C3" s="866"/>
      <c r="D3" s="867"/>
    </row>
    <row r="4" spans="1:4" ht="30" customHeight="1" x14ac:dyDescent="0.2">
      <c r="A4" s="868" t="s">
        <v>5</v>
      </c>
      <c r="B4" s="870" t="s">
        <v>32</v>
      </c>
      <c r="C4" s="872" t="s">
        <v>385</v>
      </c>
      <c r="D4" s="862" t="s">
        <v>386</v>
      </c>
    </row>
    <row r="5" spans="1:4" ht="17.25" customHeight="1" x14ac:dyDescent="0.2">
      <c r="A5" s="869"/>
      <c r="B5" s="871"/>
      <c r="C5" s="873"/>
      <c r="D5" s="863"/>
    </row>
    <row r="6" spans="1:4" ht="20.25" customHeight="1" x14ac:dyDescent="0.25">
      <c r="A6" s="182">
        <v>1</v>
      </c>
      <c r="B6" s="183" t="s">
        <v>33</v>
      </c>
      <c r="C6" s="258">
        <v>24</v>
      </c>
      <c r="D6" s="260">
        <v>20</v>
      </c>
    </row>
    <row r="7" spans="1:4" ht="15.75" customHeight="1" x14ac:dyDescent="0.25">
      <c r="A7" s="182">
        <v>2</v>
      </c>
      <c r="B7" s="183" t="s">
        <v>156</v>
      </c>
      <c r="C7" s="258">
        <v>11</v>
      </c>
      <c r="D7" s="260">
        <v>9</v>
      </c>
    </row>
    <row r="8" spans="1:4" ht="15.75" x14ac:dyDescent="0.25">
      <c r="A8" s="182">
        <v>3</v>
      </c>
      <c r="B8" s="184" t="s">
        <v>54</v>
      </c>
      <c r="C8" s="258">
        <v>9</v>
      </c>
      <c r="D8" s="260">
        <v>9</v>
      </c>
    </row>
    <row r="9" spans="1:4" ht="15.75" x14ac:dyDescent="0.25">
      <c r="A9" s="182">
        <v>4</v>
      </c>
      <c r="B9" s="183" t="s">
        <v>53</v>
      </c>
      <c r="C9" s="258">
        <v>7</v>
      </c>
      <c r="D9" s="260">
        <v>7</v>
      </c>
    </row>
    <row r="10" spans="1:4" ht="31.5" x14ac:dyDescent="0.25">
      <c r="A10" s="182">
        <v>5</v>
      </c>
      <c r="B10" s="183" t="s">
        <v>34</v>
      </c>
      <c r="C10" s="258">
        <v>29</v>
      </c>
      <c r="D10" s="260">
        <v>20</v>
      </c>
    </row>
    <row r="11" spans="1:4" ht="31.5" x14ac:dyDescent="0.25">
      <c r="A11" s="182">
        <v>6</v>
      </c>
      <c r="B11" s="183" t="s">
        <v>144</v>
      </c>
      <c r="C11" s="258">
        <v>80</v>
      </c>
      <c r="D11" s="260">
        <v>64</v>
      </c>
    </row>
    <row r="12" spans="1:4" ht="24.75" customHeight="1" x14ac:dyDescent="0.2">
      <c r="A12" s="182">
        <v>7</v>
      </c>
      <c r="B12" s="183" t="s">
        <v>7</v>
      </c>
      <c r="C12" s="259">
        <v>18</v>
      </c>
      <c r="D12" s="261">
        <v>18</v>
      </c>
    </row>
    <row r="13" spans="1:4" ht="17.25" customHeight="1" thickBot="1" x14ac:dyDescent="0.25">
      <c r="A13" s="525"/>
      <c r="B13" s="526" t="s">
        <v>35</v>
      </c>
      <c r="C13" s="527">
        <f>SUM(C6:C12)</f>
        <v>178</v>
      </c>
      <c r="D13" s="528">
        <f>SUM(D6:D12)</f>
        <v>147</v>
      </c>
    </row>
    <row r="14" spans="1:4" ht="15" x14ac:dyDescent="0.2">
      <c r="A14" s="119"/>
      <c r="B14" s="119"/>
      <c r="C14" s="119"/>
      <c r="D14" s="54" t="s">
        <v>379</v>
      </c>
    </row>
    <row r="15" spans="1:4" ht="15" x14ac:dyDescent="0.2">
      <c r="A15" s="119"/>
      <c r="B15" s="119"/>
      <c r="C15" s="119"/>
    </row>
    <row r="16" spans="1:4" ht="15" x14ac:dyDescent="0.2">
      <c r="A16" s="119"/>
      <c r="B16" s="119"/>
      <c r="C16" s="119"/>
    </row>
    <row r="17" spans="1:3" ht="15" x14ac:dyDescent="0.2">
      <c r="A17" s="119"/>
      <c r="B17" s="119"/>
      <c r="C17" s="119"/>
    </row>
    <row r="18" spans="1:3" ht="15" x14ac:dyDescent="0.2">
      <c r="A18" s="119"/>
      <c r="B18" s="119"/>
      <c r="C18" s="119"/>
    </row>
    <row r="19" spans="1:3" ht="15" x14ac:dyDescent="0.2">
      <c r="A19" s="119"/>
      <c r="B19" s="119"/>
      <c r="C19" s="119"/>
    </row>
    <row r="20" spans="1:3" ht="15" x14ac:dyDescent="0.2">
      <c r="A20" s="119"/>
      <c r="B20" s="119"/>
      <c r="C20" s="119"/>
    </row>
    <row r="21" spans="1:3" ht="15" x14ac:dyDescent="0.2">
      <c r="A21" s="119"/>
      <c r="B21" s="119"/>
      <c r="C21" s="119"/>
    </row>
    <row r="22" spans="1:3" ht="15" x14ac:dyDescent="0.2">
      <c r="A22" s="119"/>
      <c r="B22" s="119"/>
      <c r="C22" s="119"/>
    </row>
    <row r="23" spans="1:3" ht="15" x14ac:dyDescent="0.2">
      <c r="A23" s="119"/>
      <c r="B23" s="119"/>
      <c r="C23" s="119"/>
    </row>
    <row r="24" spans="1:3" ht="15" x14ac:dyDescent="0.2">
      <c r="A24" s="119"/>
      <c r="B24" s="119"/>
      <c r="C24" s="119"/>
    </row>
    <row r="25" spans="1:3" ht="15" x14ac:dyDescent="0.2">
      <c r="A25" s="119"/>
      <c r="B25" s="119"/>
      <c r="C25" s="119"/>
    </row>
    <row r="26" spans="1:3" ht="15" x14ac:dyDescent="0.2">
      <c r="A26" s="119"/>
      <c r="B26" s="119"/>
      <c r="C26" s="119"/>
    </row>
    <row r="27" spans="1:3" ht="15" x14ac:dyDescent="0.2">
      <c r="A27" s="119"/>
      <c r="B27" s="119"/>
      <c r="C27" s="119"/>
    </row>
    <row r="28" spans="1:3" ht="15" x14ac:dyDescent="0.2">
      <c r="A28" s="119"/>
      <c r="B28" s="119"/>
      <c r="C28" s="119"/>
    </row>
    <row r="29" spans="1:3" ht="15" x14ac:dyDescent="0.2">
      <c r="A29" s="119"/>
      <c r="B29" s="119"/>
      <c r="C29" s="119"/>
    </row>
    <row r="30" spans="1:3" ht="15" x14ac:dyDescent="0.2">
      <c r="A30" s="119"/>
      <c r="B30" s="119"/>
      <c r="C30" s="119"/>
    </row>
    <row r="31" spans="1:3" ht="15" x14ac:dyDescent="0.2">
      <c r="A31" s="119"/>
      <c r="B31" s="119"/>
      <c r="C31" s="119"/>
    </row>
    <row r="32" spans="1:3" ht="15" x14ac:dyDescent="0.2">
      <c r="A32" s="119"/>
      <c r="B32" s="119"/>
      <c r="C32" s="119"/>
    </row>
    <row r="33" spans="1:3" ht="15" x14ac:dyDescent="0.2">
      <c r="A33" s="119"/>
      <c r="B33" s="119"/>
      <c r="C33" s="119"/>
    </row>
    <row r="34" spans="1:3" ht="15" x14ac:dyDescent="0.2">
      <c r="A34" s="119"/>
      <c r="B34" s="119"/>
      <c r="C34" s="119"/>
    </row>
    <row r="35" spans="1:3" ht="15" x14ac:dyDescent="0.2">
      <c r="A35" s="119"/>
      <c r="B35" s="119"/>
      <c r="C35" s="119"/>
    </row>
  </sheetData>
  <mergeCells count="8">
    <mergeCell ref="D4:D5"/>
    <mergeCell ref="A1:D1"/>
    <mergeCell ref="A2:D2"/>
    <mergeCell ref="A3:B3"/>
    <mergeCell ref="C3:D3"/>
    <mergeCell ref="A4:A5"/>
    <mergeCell ref="B4:B5"/>
    <mergeCell ref="C4:C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27</vt:i4>
      </vt:variant>
      <vt:variant>
        <vt:lpstr>Névvel ellátott tartományok</vt:lpstr>
      </vt:variant>
      <vt:variant>
        <vt:i4>17</vt:i4>
      </vt:variant>
    </vt:vector>
  </HeadingPairs>
  <TitlesOfParts>
    <vt:vector size="44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 beruházás</vt:lpstr>
      <vt:lpstr>7.  felújítás (2)</vt:lpstr>
      <vt:lpstr>8.  melléklet létszám (2 (4)</vt:lpstr>
      <vt:lpstr>9.1.mell működés mérleg</vt:lpstr>
      <vt:lpstr>9.2.mell felhalm mérleg</vt:lpstr>
      <vt:lpstr>10. Maradványkimutatás</vt:lpstr>
      <vt:lpstr>11. Közvetett támpogatások (2)</vt:lpstr>
      <vt:lpstr>12.1. Mérleg</vt:lpstr>
      <vt:lpstr>12.2  Vagyonkimutatás</vt:lpstr>
      <vt:lpstr>12.3. Vagyonkimutatás 0-ás</vt:lpstr>
      <vt:lpstr>13. melléklet többéves</vt:lpstr>
      <vt:lpstr>14. előir.felh.terv</vt:lpstr>
      <vt:lpstr>15.melléklet (2)</vt:lpstr>
      <vt:lpstr>1.tájékoztató kimutatás (3)</vt:lpstr>
      <vt:lpstr>2.Tájékoztató kimutatás (2)</vt:lpstr>
      <vt:lpstr>3. Tájékoztató kimutatás</vt:lpstr>
      <vt:lpstr>4.sz tájékoztató kimutatás</vt:lpstr>
      <vt:lpstr>5.Sportpályázat</vt:lpstr>
      <vt:lpstr>6.Közművelődési céltámogatás</vt:lpstr>
      <vt:lpstr>7.Szociális pályázat</vt:lpstr>
      <vt:lpstr>Munka1</vt:lpstr>
      <vt:lpstr>'2.Tájékoztató kimutatás (2)'!Nyomtatási_cím</vt:lpstr>
      <vt:lpstr>'5.1 Önkormányzat bevétele (2)'!Nyomtatási_cím</vt:lpstr>
      <vt:lpstr>'5.2 Önkormányzat kiadása (3)'!Nyomtatási_cím</vt:lpstr>
      <vt:lpstr>'12.2  Vagyonkimutatás'!Nyomtatási_terület</vt:lpstr>
      <vt:lpstr>'12.3. Vagyonkimutatás 0-ás'!Nyomtatási_terület</vt:lpstr>
      <vt:lpstr>'13. melléklet többéves'!Nyomtatási_terület</vt:lpstr>
      <vt:lpstr>'15.melléklet (2)'!Nyomtatási_terület</vt:lpstr>
      <vt:lpstr>'2.Tájékoztató kimutatás (2)'!Nyomtatási_terület</vt:lpstr>
      <vt:lpstr>'3. Tájékoztató kimutatás'!Nyomtatási_terület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 beruházás'!Nyomtatási_terület</vt:lpstr>
      <vt:lpstr>'7.Szociális pályázat'!Nyomtatási_terület</vt:lpstr>
      <vt:lpstr>'9.1.mell működés mérleg'!Nyomtatási_terület</vt:lpstr>
      <vt:lpstr>'9.2.mell felhalm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Pappné Boros Magdolna</cp:lastModifiedBy>
  <cp:lastPrinted>2019-04-16T07:41:24Z</cp:lastPrinted>
  <dcterms:created xsi:type="dcterms:W3CDTF">1998-12-06T10:54:59Z</dcterms:created>
  <dcterms:modified xsi:type="dcterms:W3CDTF">2019-04-16T07:45:08Z</dcterms:modified>
</cp:coreProperties>
</file>