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45" firstSheet="12" activeTab="3"/>
  </bookViews>
  <sheets>
    <sheet name="1. összes bevétel" sheetId="1" r:id="rId1"/>
    <sheet name="2. ÖSSZES kiadások" sheetId="2" r:id="rId2"/>
    <sheet name="3.Intézményi bevételek" sheetId="3" r:id="rId3"/>
    <sheet name="4. Intézményi kiadások" sheetId="4" r:id="rId4"/>
    <sheet name="5.1 Önkormányzat bevétele" sheetId="5" r:id="rId5"/>
    <sheet name="5.2. Önkormányzat kiadás" sheetId="6" r:id="rId6"/>
    <sheet name="6. P.H. beruházás" sheetId="7" r:id="rId7"/>
    <sheet name="7.  felújítás" sheetId="8" r:id="rId8"/>
    <sheet name="8. sz. melléklet létszám (2 (3)" sheetId="9" r:id="rId9"/>
    <sheet name="9.1.sz.mell működés mérleg" sheetId="10" r:id="rId10"/>
    <sheet name="9.2.sz.mell felhalm mérleg" sheetId="11" r:id="rId11"/>
    <sheet name="9.3. összevont kv-i mérleg" sheetId="12" r:id="rId12"/>
    <sheet name="10. EU támogatásoso projektek" sheetId="13" r:id="rId13"/>
    <sheet name="11.sz. melléklet ált. és céltar" sheetId="14" r:id="rId14"/>
    <sheet name="12.sz.melléklet többéves ki (2)" sheetId="15" r:id="rId15"/>
    <sheet name="13. sz.melléklet ütemterv" sheetId="16" r:id="rId16"/>
    <sheet name="14. közvetett támogatások" sheetId="17" r:id="rId17"/>
    <sheet name="15. támogatások " sheetId="18" r:id="rId18"/>
    <sheet name="16. melléklet" sheetId="19" r:id="rId19"/>
    <sheet name="17. melléklet" sheetId="20" r:id="rId20"/>
    <sheet name="1.tájékoztató kimutatás" sheetId="21" r:id="rId21"/>
    <sheet name="2. Tájékoztató kimutatás" sheetId="22" r:id="rId22"/>
    <sheet name="Munka1" sheetId="23" r:id="rId23"/>
  </sheets>
  <definedNames>
    <definedName name="_xlnm.Print_Area" localSheetId="2">'3.Intézményi bevételek'!$A$1:$K$46</definedName>
    <definedName name="_xlnm.Print_Area" localSheetId="3">'4. Intézményi kiadások'!$A$1:$L$77</definedName>
    <definedName name="_xlnm.Print_Area" localSheetId="7">'7.  felújítás'!$A$1:$F$17</definedName>
    <definedName name="_xlnm.Print_Area" localSheetId="9">'9.1.sz.mell működés mérleg'!$A$1:$E$21</definedName>
    <definedName name="_xlnm.Print_Area" localSheetId="10">'9.2.sz.mell felhalm mérleg'!$A$1:$D$20</definedName>
  </definedNames>
  <calcPr fullCalcOnLoad="1"/>
</workbook>
</file>

<file path=xl/sharedStrings.xml><?xml version="1.0" encoding="utf-8"?>
<sst xmlns="http://schemas.openxmlformats.org/spreadsheetml/2006/main" count="1097" uniqueCount="584">
  <si>
    <t>Sorszám</t>
  </si>
  <si>
    <t>Megnevezés</t>
  </si>
  <si>
    <t>I.</t>
  </si>
  <si>
    <t>Működési bevételek</t>
  </si>
  <si>
    <t xml:space="preserve">Működési bevételek /Intézmények </t>
  </si>
  <si>
    <t>I.1.Intézményi működési bevételek</t>
  </si>
  <si>
    <t>I.2.Önkormányzatok sajátos működési bevételei</t>
  </si>
  <si>
    <t>I.2.1.Helyi adók</t>
  </si>
  <si>
    <t>I.2.1.1.Építményadó</t>
  </si>
  <si>
    <t>I.2.1.2.Magánszemélyek kommunális adója</t>
  </si>
  <si>
    <t>I.2.1.3.Idegenforgalmi adó tartózkodás után</t>
  </si>
  <si>
    <t>I.2.1.4.Iparűzési adó</t>
  </si>
  <si>
    <t>I.2.2.Átengedett központi adók</t>
  </si>
  <si>
    <t>I.2.2.3.Gépjárműadó</t>
  </si>
  <si>
    <t>I.2.3.Bírságok,pótlékok és egyéb sajátos bevételek</t>
  </si>
  <si>
    <t>I.2.3.1.Pótlékok, bírságok /adó/</t>
  </si>
  <si>
    <t>I.2.3.2.Bírságok</t>
  </si>
  <si>
    <t>I.2.3.3.Talajterhelési díj</t>
  </si>
  <si>
    <t>II.</t>
  </si>
  <si>
    <t>Támogatások</t>
  </si>
  <si>
    <t>II.1.Önkormányzatok költségvetési támogatása</t>
  </si>
  <si>
    <t>III.</t>
  </si>
  <si>
    <t>Felhalmozási és tőkejellegű bevételek</t>
  </si>
  <si>
    <t>Felhalmozási és tőkejellegű bevételek /Intézmények</t>
  </si>
  <si>
    <t>III.1.Tárgyi eszközök, immateriális javak értékesítése</t>
  </si>
  <si>
    <t>III.2.Önkormányzatok sajátos felhalmozási és tőkebevét</t>
  </si>
  <si>
    <t>III.3.Pénzügyi befektetések bevételei</t>
  </si>
  <si>
    <t>IV.</t>
  </si>
  <si>
    <t>Támogatásértékű bevétel</t>
  </si>
  <si>
    <t>4.1.2.Egyéb pénzeszköz átvétel</t>
  </si>
  <si>
    <t>4.2.2. Egyéb pénzeszköz átvétel</t>
  </si>
  <si>
    <t>V.</t>
  </si>
  <si>
    <t>Véglegesen átvett pénzeszközök</t>
  </si>
  <si>
    <t>V.1.Működési célú pénzeszköz átvtétel államháztartáson kívülről /Intézmény</t>
  </si>
  <si>
    <t>V.2.Felhalmozási célú pénzeszköz átvétel államháztartáson kívülről / Intézmény</t>
  </si>
  <si>
    <t>VI.</t>
  </si>
  <si>
    <t>Támogatási kölcsönök visszatérülése,igénybevétele</t>
  </si>
  <si>
    <t>Támogatási kölcsönök visszatérülése,igénybevétele, működési / Intézmény</t>
  </si>
  <si>
    <t>Támogatási kölcsönök visszatérülése,igénybevétele, felhalmozási / Intézmény</t>
  </si>
  <si>
    <t>Tárgyévi bevételek összesen</t>
  </si>
  <si>
    <t>VII:</t>
  </si>
  <si>
    <t>Hitelek</t>
  </si>
  <si>
    <t>VII.1.Működési célú hitel felvétele</t>
  </si>
  <si>
    <t>VII.2.Felhalmozási célú hitel felvétele</t>
  </si>
  <si>
    <t>Finanszírozási célú pénzügyi műveletek bevételei összesen</t>
  </si>
  <si>
    <t>VIII.</t>
  </si>
  <si>
    <t>Pénzforgalom nélküli bevételek</t>
  </si>
  <si>
    <t>VIII.1.Előző évi pénzmaradvány igénybevétele működési célra /Intézmény</t>
  </si>
  <si>
    <t>VIII.2.Előző évi pénzmaradvány igénybevétele felhalmozási célra / Intézmény</t>
  </si>
  <si>
    <t>Előző évek pénzmaradványának igénybevétele összesen</t>
  </si>
  <si>
    <t>Bevételek mindösszesen</t>
  </si>
  <si>
    <t>S.sz</t>
  </si>
  <si>
    <t>M e g n e v e z é s</t>
  </si>
  <si>
    <t>Kiadások</t>
  </si>
  <si>
    <t>1.</t>
  </si>
  <si>
    <t xml:space="preserve">                 </t>
  </si>
  <si>
    <t>Ebből:  Személyi juttatások</t>
  </si>
  <si>
    <t xml:space="preserve">             Munkaadókat terhelő járulék</t>
  </si>
  <si>
    <t xml:space="preserve">             Dologi kiadások</t>
  </si>
  <si>
    <t xml:space="preserve">             Támogatásértékű működési kiadás</t>
  </si>
  <si>
    <t xml:space="preserve">             Működési célú pénzeszközátadás</t>
  </si>
  <si>
    <t xml:space="preserve">             Ellátottak pénzbeli juttatásai</t>
  </si>
  <si>
    <t xml:space="preserve">             Felhalmozási kiadás</t>
  </si>
  <si>
    <t xml:space="preserve">                       Ebből:  beruházás</t>
  </si>
  <si>
    <t xml:space="preserve">                                     felújítás</t>
  </si>
  <si>
    <t xml:space="preserve">             Támogatásértékű felhalmozási kiadás</t>
  </si>
  <si>
    <t xml:space="preserve">             Felhalmozásértékű pénzeszközátadás</t>
  </si>
  <si>
    <t>2.</t>
  </si>
  <si>
    <t xml:space="preserve">             Speciális célú támogatások</t>
  </si>
  <si>
    <t xml:space="preserve">                       Ebből:   beruházás   </t>
  </si>
  <si>
    <t xml:space="preserve">                                      felújítás         </t>
  </si>
  <si>
    <t xml:space="preserve">             Általános tartalék</t>
  </si>
  <si>
    <t xml:space="preserve">             Céltartalék</t>
  </si>
  <si>
    <t xml:space="preserve">             Működési célú hiteltörlesztés </t>
  </si>
  <si>
    <t xml:space="preserve">             Felhalmozási célú hiteltörlesztés</t>
  </si>
  <si>
    <t xml:space="preserve">             Támogatási kölcsönök nyújtása / működési</t>
  </si>
  <si>
    <t xml:space="preserve">             Támogatási kölcsönök nyújtása /felhalmozási</t>
  </si>
  <si>
    <t>I. Működési bevételek</t>
  </si>
  <si>
    <t>II.Támogatások</t>
  </si>
  <si>
    <t>III. Felhalmozási és tőkejellegű bevétel</t>
  </si>
  <si>
    <t>V. Véglegesen átvett pénzeszközök</t>
  </si>
  <si>
    <t>VI.Kölcsönök</t>
  </si>
  <si>
    <t>Intézmény</t>
  </si>
  <si>
    <t>Intézményi működési bevétel</t>
  </si>
  <si>
    <t>Irányító szervtől kapott támogatás</t>
  </si>
  <si>
    <t>Tárgyi eszköz, immat.javak értékesítése</t>
  </si>
  <si>
    <t>Működési</t>
  </si>
  <si>
    <t>Felhalmozási</t>
  </si>
  <si>
    <t>Működési célú / á.h. kívülről/</t>
  </si>
  <si>
    <t>Felhalmozási célú /á.h. kívülről /</t>
  </si>
  <si>
    <t>Támogatási kölcsönök visszatérülése</t>
  </si>
  <si>
    <t>3.</t>
  </si>
  <si>
    <t>4.</t>
  </si>
  <si>
    <t>5.</t>
  </si>
  <si>
    <t>6.</t>
  </si>
  <si>
    <t>GAMESZ</t>
  </si>
  <si>
    <t>7.</t>
  </si>
  <si>
    <t>-Városi Könyvtár</t>
  </si>
  <si>
    <t>- Múzeum</t>
  </si>
  <si>
    <t>8.</t>
  </si>
  <si>
    <t>9.</t>
  </si>
  <si>
    <t>10.</t>
  </si>
  <si>
    <t>11.</t>
  </si>
  <si>
    <t>Összesen:</t>
  </si>
  <si>
    <t>12.</t>
  </si>
  <si>
    <t>VII. Pénzforgalom nélküli bevétel</t>
  </si>
  <si>
    <t>Előző évi p.m. / működési célú/</t>
  </si>
  <si>
    <t>Előző évi p.m. /felhalmozási célú/</t>
  </si>
  <si>
    <t>I+II+III+IV+V+VI+VII</t>
  </si>
  <si>
    <t>I. Működési kiadások</t>
  </si>
  <si>
    <t>Személyi jellegű kiadások</t>
  </si>
  <si>
    <t>Munkaadói járulékok</t>
  </si>
  <si>
    <t>Dologi jellegű kiadások</t>
  </si>
  <si>
    <t>Ellátottak pénzbeli juttatása</t>
  </si>
  <si>
    <t>Támogatásértékű működési kiadás</t>
  </si>
  <si>
    <t xml:space="preserve">Működési célú pénzeszközátadás </t>
  </si>
  <si>
    <t>II. Felhalmozási kiadások</t>
  </si>
  <si>
    <t>III.Kölcsönök</t>
  </si>
  <si>
    <t>Beruházás</t>
  </si>
  <si>
    <t>Felújítás</t>
  </si>
  <si>
    <t>Egyéb felhalmozási kiadás</t>
  </si>
  <si>
    <t>Támogatásértékű felhalmozási kiadás</t>
  </si>
  <si>
    <t>Felhalmozási célú pénzeszközátdás</t>
  </si>
  <si>
    <t>Kiadások mindösszesen</t>
  </si>
  <si>
    <t>I+II+III</t>
  </si>
  <si>
    <t>S.</t>
  </si>
  <si>
    <t>Sz.</t>
  </si>
  <si>
    <t xml:space="preserve">  I.</t>
  </si>
  <si>
    <t>Személyi juttatások</t>
  </si>
  <si>
    <t xml:space="preserve"> II.</t>
  </si>
  <si>
    <t>Munkaadót terhelő járulék</t>
  </si>
  <si>
    <t>Dologi kiadások</t>
  </si>
  <si>
    <t>Ebből:</t>
  </si>
  <si>
    <t>Gyógyszerbeszerzés</t>
  </si>
  <si>
    <t>Irodaszer, nyomtatvány, sokszorosítás</t>
  </si>
  <si>
    <t>Könyv beszerzés</t>
  </si>
  <si>
    <t>Folyóirat beszerzés</t>
  </si>
  <si>
    <t>Egyéb információ hordozó beszerzése</t>
  </si>
  <si>
    <t>Hajtó és kenőanyag beszerzés</t>
  </si>
  <si>
    <t>Nem adatátviteli célú távközlési díjak</t>
  </si>
  <si>
    <t>Adatátviteli célú távközlési díjak</t>
  </si>
  <si>
    <t>Egyéb kommunik.szolgáltatások</t>
  </si>
  <si>
    <t>Vásárolt élelmezés</t>
  </si>
  <si>
    <t xml:space="preserve">Bérleti díj </t>
  </si>
  <si>
    <t xml:space="preserve">                 ebből: PPP tanuszoda</t>
  </si>
  <si>
    <t>Szállítási szolgáltatás</t>
  </si>
  <si>
    <t xml:space="preserve">Gázenergia szolgáltatás </t>
  </si>
  <si>
    <t>Villamos energia szolgáltatás és közvilágítás</t>
  </si>
  <si>
    <t>Víz- csatornadíjak</t>
  </si>
  <si>
    <t>Karbantartási, kisjavítási szolgáltatás</t>
  </si>
  <si>
    <t>Egyéb üzemeltetési, fenntartási szolgáltatások (postaköltség, szemétszállítás, intézményüzemelt.)</t>
  </si>
  <si>
    <t xml:space="preserve">Pénzügyi szolgáltatás díja                      </t>
  </si>
  <si>
    <t>Belföldi kiküldetés</t>
  </si>
  <si>
    <t>Külföldi kiküldetés</t>
  </si>
  <si>
    <t>Reprezentáció</t>
  </si>
  <si>
    <t>Vás. termék , szolgáltatás ÁFA-ja</t>
  </si>
  <si>
    <t>Kiszámlázott termékek és szolgálátatások Áfa befizetése</t>
  </si>
  <si>
    <t>Kamat kiadás állháztartáson kívülre</t>
  </si>
  <si>
    <t>Vagyon-, személyi-, egyéb biztosítások</t>
  </si>
  <si>
    <t>Különféle költségvetési befizetési köt. (normatív állami hozzájárulás visszautalása)</t>
  </si>
  <si>
    <t xml:space="preserve">Egyéb dologi kiadás  </t>
  </si>
  <si>
    <t>Pénzeszköz átadás</t>
  </si>
  <si>
    <t>Működési célú pénzeszközátadás</t>
  </si>
  <si>
    <t>Alapítványok támogatása</t>
  </si>
  <si>
    <t>Ebből: Marcali városért alapítvány</t>
  </si>
  <si>
    <t>Marcali Bűnmegelőzési Alapítvány</t>
  </si>
  <si>
    <t xml:space="preserve">            Bursa</t>
  </si>
  <si>
    <t xml:space="preserve">            Somogyi egyetemistákért alapít.</t>
  </si>
  <si>
    <t xml:space="preserve">Turisztikai egyesület </t>
  </si>
  <si>
    <t>Társ. szervek, ifjúsági és polgári köz. tám.</t>
  </si>
  <si>
    <t>Római Katolikus Egyház támogatása</t>
  </si>
  <si>
    <t>Magyar Máltai Szeretetsz. támogatása</t>
  </si>
  <si>
    <t>Kulturális egyesületek támogatása</t>
  </si>
  <si>
    <t>Közművelődési pályázatokra</t>
  </si>
  <si>
    <t>Sport támogatás</t>
  </si>
  <si>
    <t xml:space="preserve">               - Kosárlabda</t>
  </si>
  <si>
    <t xml:space="preserve">               - Kézilabda</t>
  </si>
  <si>
    <t xml:space="preserve">               - Sakk</t>
  </si>
  <si>
    <t xml:space="preserve">                -Küzdő sport</t>
  </si>
  <si>
    <t xml:space="preserve">                -Tenisz</t>
  </si>
  <si>
    <t xml:space="preserve">                Karate klub</t>
  </si>
  <si>
    <t xml:space="preserve">                Kerékpárosok</t>
  </si>
  <si>
    <t xml:space="preserve">                Tömegsport</t>
  </si>
  <si>
    <t xml:space="preserve">                Lovas Szakosztály</t>
  </si>
  <si>
    <t>Speciális célú támogatások</t>
  </si>
  <si>
    <t>Rendkívüli gyerm. véd. tám.</t>
  </si>
  <si>
    <t>Kiegészítő Gyermekvédelmi tám.</t>
  </si>
  <si>
    <t>Rendszeres gyermekvédelmi kedvezmény</t>
  </si>
  <si>
    <t>Temetési segély</t>
  </si>
  <si>
    <t>Közgyógy ellátás</t>
  </si>
  <si>
    <t>Köztemetés</t>
  </si>
  <si>
    <t>Lakásfenntartási támogatás</t>
  </si>
  <si>
    <t>Ápolási díj</t>
  </si>
  <si>
    <t>Átmeneti segély</t>
  </si>
  <si>
    <t>Adósságkezelési szolgáltatás</t>
  </si>
  <si>
    <t>Lakbértámogatás</t>
  </si>
  <si>
    <t>Óvodáztatási támogatás</t>
  </si>
  <si>
    <t>Adósságkez. lakásfenntartási tám.</t>
  </si>
  <si>
    <r>
      <t xml:space="preserve">          </t>
    </r>
    <r>
      <rPr>
        <b/>
        <sz val="10"/>
        <rFont val="Times New Roman"/>
        <family val="1"/>
      </rPr>
      <t xml:space="preserve">      MVSZSE:</t>
    </r>
  </si>
  <si>
    <t>4.1.Támogatásértékű működési bevételek</t>
  </si>
  <si>
    <t>V.1.Működési célú pénzeszköz átvtétel államháztartáson kívülről</t>
  </si>
  <si>
    <t>V.2.Felhalmozási célú pénzeszköz átvétel államháztartáson kívülről</t>
  </si>
  <si>
    <t>VIII.1.Előző évi pénzmaradvány igénybevétele működési célra</t>
  </si>
  <si>
    <t>VIII.2.Előző évi pénzmaradvány igénybevétele felhalmozási célra</t>
  </si>
  <si>
    <t>Összesen</t>
  </si>
  <si>
    <t>13.</t>
  </si>
  <si>
    <t>14.</t>
  </si>
  <si>
    <t>I.2.1.4.Iparűzési adó / állandó tevékenység</t>
  </si>
  <si>
    <t>I.2.1.4.Iparűzési adó / ideiglenes tevékenység</t>
  </si>
  <si>
    <t>ezer Ft</t>
  </si>
  <si>
    <t>Célja</t>
  </si>
  <si>
    <t>Összege</t>
  </si>
  <si>
    <t>Általános tartalék</t>
  </si>
  <si>
    <t>Év során előre nem látható események fedezetére</t>
  </si>
  <si>
    <t>Egészségügyi és Szociális Bizottság rendelkezésére álló támogatás</t>
  </si>
  <si>
    <t>Kötvényből a következő év fejlesztéseihez felhasználható</t>
  </si>
  <si>
    <t xml:space="preserve">Oktatási pályázat </t>
  </si>
  <si>
    <t>Sport pályázat</t>
  </si>
  <si>
    <t>Összesen (1+2):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</si>
  <si>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</si>
  <si>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</si>
  <si>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</si>
  <si>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</si>
  <si>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</si>
  <si>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</si>
  <si>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</si>
  <si>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</si>
  <si>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</si>
  <si>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</si>
  <si>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</si>
  <si>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</si>
  <si>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</si>
  <si>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</si>
  <si>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Felhalmozási és tőkejell. bev.</t>
  </si>
  <si>
    <t>Működési célra átv. pénzeszk.</t>
  </si>
  <si>
    <t>Fejlesztési célra átv. pénzeszk.</t>
  </si>
  <si>
    <t>Kölcsönök visszatérülése</t>
  </si>
  <si>
    <t>Pénzmaradvány igénybevétele</t>
  </si>
  <si>
    <t>Bevételi előir. összesen:</t>
  </si>
  <si>
    <t>Járulékok</t>
  </si>
  <si>
    <t>15.</t>
  </si>
  <si>
    <t>Működési célú pénzeszközát.</t>
  </si>
  <si>
    <t>16.</t>
  </si>
  <si>
    <t>17.</t>
  </si>
  <si>
    <t>18.</t>
  </si>
  <si>
    <t>Fejlesztési célú átadás</t>
  </si>
  <si>
    <t>19.</t>
  </si>
  <si>
    <t>Beruházási kiadások</t>
  </si>
  <si>
    <t>20.</t>
  </si>
  <si>
    <t>Felújítási kiadások</t>
  </si>
  <si>
    <t>21.</t>
  </si>
  <si>
    <t>Tartalék</t>
  </si>
  <si>
    <t>22.</t>
  </si>
  <si>
    <t>Részesedés vásárlás</t>
  </si>
  <si>
    <t>Támogatási kölcsönök nyújtása</t>
  </si>
  <si>
    <t>Hiteltörlesztés</t>
  </si>
  <si>
    <t>23.</t>
  </si>
  <si>
    <t>Kiadási előir. összesen:</t>
  </si>
  <si>
    <t>Bevételek</t>
  </si>
  <si>
    <t xml:space="preserve">I n t é z m é n y </t>
  </si>
  <si>
    <t>Óvodai Központ</t>
  </si>
  <si>
    <t>Nemesvidi tagóvoda</t>
  </si>
  <si>
    <t>Művelődési Központ</t>
  </si>
  <si>
    <t xml:space="preserve">      Összesen:</t>
  </si>
  <si>
    <t>Saját bevételek</t>
  </si>
  <si>
    <t>Átengedett bevételek</t>
  </si>
  <si>
    <t>Munkaadókat terhelő járulék</t>
  </si>
  <si>
    <t>Átvett pénzeszközök</t>
  </si>
  <si>
    <t>Állami hozzájárulás</t>
  </si>
  <si>
    <t>Ellátottak pénzbeni juttatása</t>
  </si>
  <si>
    <t>Előző évi várható pénzm.</t>
  </si>
  <si>
    <t>Helyi adó</t>
  </si>
  <si>
    <t xml:space="preserve">Működési célú hiteltörlesztés
 </t>
  </si>
  <si>
    <t>Működési célú hiteltörlesztés
 (kamat)</t>
  </si>
  <si>
    <t>Céltartalék</t>
  </si>
  <si>
    <t>ÖSSZESEN:</t>
  </si>
  <si>
    <t>Hiány:</t>
  </si>
  <si>
    <t>Többlet:</t>
  </si>
  <si>
    <t>Önkormányzat felhalmozási
és tőkejellegű bevételei</t>
  </si>
  <si>
    <t>Beruházási kiadások, 
felhalmozási célú alapátadások</t>
  </si>
  <si>
    <t>Fejlesztési célú támogatások
(cél-címzett, egyéb)</t>
  </si>
  <si>
    <t>Felhalmozási célú pénzeszköz átadás</t>
  </si>
  <si>
    <t>Értékpapír eladás</t>
  </si>
  <si>
    <t>Felújítások</t>
  </si>
  <si>
    <t>Fejlesztési célú átvett pe.</t>
  </si>
  <si>
    <t>Pénzügyi befektetések</t>
  </si>
  <si>
    <t>Felhalmozási célú tartalék</t>
  </si>
  <si>
    <t>Felhalmozási célú hitel</t>
  </si>
  <si>
    <t>Felhalmozási célú kölcsön</t>
  </si>
  <si>
    <t>Hosszú lejáratú hitel felv.</t>
  </si>
  <si>
    <t>Felhalmozási célú hiteltörlesztés (tőke )</t>
  </si>
  <si>
    <t>Magánsz. komm. adója</t>
  </si>
  <si>
    <t xml:space="preserve">Felhalmozási célú hiteltörlesztés (kamat) </t>
  </si>
  <si>
    <t>Kölcsön visszatérítés</t>
  </si>
  <si>
    <t>Felh. célú Áfa</t>
  </si>
  <si>
    <t>Támogatási kölcsönök visszatérülése /működési</t>
  </si>
  <si>
    <t>Támogatási kölcsönök visszatérülése /felhalmozási</t>
  </si>
  <si>
    <t>Rendszeres szoc.segély</t>
  </si>
  <si>
    <t>Tárgyévi kiadások összesen</t>
  </si>
  <si>
    <t>Működési célú</t>
  </si>
  <si>
    <t>Felhalmozási célú</t>
  </si>
  <si>
    <t>Költségvetési hiány (-)/többlet (+)</t>
  </si>
  <si>
    <t>Előző évek pénzmaradványának igénybevétele</t>
  </si>
  <si>
    <t>Finanszírozási célú pénzügyi műveletek bevételei</t>
  </si>
  <si>
    <t>Finanszírozási célú pénzügyi műveletek kiadásai</t>
  </si>
  <si>
    <t>Finanszírozási célú pénzügyi műveletek egyenlege</t>
  </si>
  <si>
    <t>Továbbszámlázott szolgáltatás</t>
  </si>
  <si>
    <t>Kölcsön</t>
  </si>
  <si>
    <t>24.</t>
  </si>
  <si>
    <t>25.</t>
  </si>
  <si>
    <t>Választókerületi alap fejlesztésre</t>
  </si>
  <si>
    <t>I.2.1.5. Telekadó</t>
  </si>
  <si>
    <t>Rendőrség működését elősegítő támogató alap</t>
  </si>
  <si>
    <t>Választókerületi alap fejlesztésre / áthúzódó tételek/</t>
  </si>
  <si>
    <t>Marcali Város Önkormányzata</t>
  </si>
  <si>
    <t>Marcali Város Önkormányzatának Hivatala</t>
  </si>
  <si>
    <t>Pénzügyi befektetések kiadásai (Részesedés vásárlás)</t>
  </si>
  <si>
    <t>Kiadások összesen:  /1+2+3/</t>
  </si>
  <si>
    <t>Mindösszesen</t>
  </si>
  <si>
    <t>Városrészi önkormányzatok  támogatása</t>
  </si>
  <si>
    <t>Városrészi önkormányzatok támogatása / áthúzódó tételek /</t>
  </si>
  <si>
    <t>Céltartalék (9.+..22.)</t>
  </si>
  <si>
    <t xml:space="preserve">Közfoglalkoztatottak </t>
  </si>
  <si>
    <t>Marcali Város Önkormányzata irányítása alá tartozó kv.szervek</t>
  </si>
  <si>
    <t>Finanszírozás</t>
  </si>
  <si>
    <t xml:space="preserve"> Felhalmozási kiadás</t>
  </si>
  <si>
    <t xml:space="preserve">Működési célú hiteltörlesztés </t>
  </si>
  <si>
    <t>Támogatási kölcsönök nyújtása / működési</t>
  </si>
  <si>
    <t>Támogatási kölcsönök nyújtása /felhalmozási</t>
  </si>
  <si>
    <t>Felhalmozási célú hiteltörlesztés</t>
  </si>
  <si>
    <t>Adók díjak egyéb befizetések</t>
  </si>
  <si>
    <t>2012. évi módosított előirányzat</t>
  </si>
  <si>
    <t>Működési bevételek / Hivatal,Önkormányzat/</t>
  </si>
  <si>
    <t>Felhalmozási és tőkejellegű bevételek /Hivatal, Önkormányzat/</t>
  </si>
  <si>
    <t>V.1.Működési célú pénzeszköz átvtétel államháztartáson kívülről / Hivatal, Önkorm./</t>
  </si>
  <si>
    <t>V.2.Felhalmozási célú pénzeszköz átvétel államháztartáson kívülről / Hivatal, Önkorm./</t>
  </si>
  <si>
    <t>Támogatási kölcsönök visszatérülése,igénybevétele, működési /Hivatal. Önkormányzat/</t>
  </si>
  <si>
    <t>Támogatási kölcsönök visszatérülése,igénybevétele, felhalmozási /Hivatal,Önkorm./</t>
  </si>
  <si>
    <t>VIII.1.Előző évi pénzmaradvány igénybevétele működési célra /Hivatal, Önkormányzat/</t>
  </si>
  <si>
    <t>VIII.2.Előző évi pénzmaradvány igénybevétele felhalmozási célra / Hivatal, Önkorm./</t>
  </si>
  <si>
    <t>Létszám: fő</t>
  </si>
  <si>
    <t>Egyéb, támogatásértékű műk.kiadás, műk.célú pe. átadás</t>
  </si>
  <si>
    <t xml:space="preserve">             Dologi kiadás</t>
  </si>
  <si>
    <t>Csillagvirág Modellóvoda</t>
  </si>
  <si>
    <t>Ebből: Személyi juttatás</t>
  </si>
  <si>
    <t xml:space="preserve">            Munkaadókat terhelő járulék</t>
  </si>
  <si>
    <t>Marcali Város Önkormányzata, és irányítása alá tartozó költségvetési szervek 2013.évi  bevételi előirányzatai</t>
  </si>
  <si>
    <t>Marcali Város Önkormányzata, és irányítása alá tartozó költségvetési szervek 2013.évi  kiadási előirányzatai</t>
  </si>
  <si>
    <t xml:space="preserve">2013.évi előirányzat </t>
  </si>
  <si>
    <t>2013. évi  előirányzat</t>
  </si>
  <si>
    <t>GAMESZ  /ÖMG/</t>
  </si>
  <si>
    <t>Kulturális Közp. /ÖMG/</t>
  </si>
  <si>
    <t>- Múzeum / ÖM/</t>
  </si>
  <si>
    <t>-Városi Könyvtár /ÖM /</t>
  </si>
  <si>
    <t>-Óvodai Központ / ÖM/</t>
  </si>
  <si>
    <t>Marcali Városi Önkormányzat/ÖMG/</t>
  </si>
  <si>
    <t>Fürdő és Szabadidő Központ ÖMG/</t>
  </si>
  <si>
    <t>Marcali Közös Önkormányzati Hivatal ÖMG/</t>
  </si>
  <si>
    <t>Marcali Város Önkormányzata 2013.évi  bevételi előirányzatai</t>
  </si>
  <si>
    <t>Marcali Város Önkormányzata 2013.évi kiadási előirányzatai</t>
  </si>
  <si>
    <t>Marcali Város Önkormányzata, és irányítása alá tartozó költségvetési szervek 2013. évi működési célú bevételei és  kiadásai</t>
  </si>
  <si>
    <t>Marcali Város Önkormányzata, és irányítása alá tartozó költségvetési szervek 2013. évi felhalmozási célú bevételei és  kiadásai</t>
  </si>
  <si>
    <t>Marcali Város Önkormányzata, és irányítása alá tartozó költségvetési szervek 2013. évi összevont költségvetési mérlege</t>
  </si>
  <si>
    <t>Marcali Város Önkormányzata, és irányítása alá tartozó költségvetési szervek 2013. évi általános és céltartalék felhasználása</t>
  </si>
  <si>
    <t xml:space="preserve">Marcali Város Önkormányzata, és irányítása alá tartozó költségvetési szervek  előirányzati ütemterve 2013.évre                         </t>
  </si>
  <si>
    <t>II.1.1.Normatív hozzájárulások/hivatal működése,településüzemeltetés, egyéb kötelező feladat/</t>
  </si>
  <si>
    <t>II.1.2. beszámítás/ - kivetett iparúzési adó 25%-a /</t>
  </si>
  <si>
    <t>II.1.3.Óvodai feladatok támogatása</t>
  </si>
  <si>
    <t>II.1.4. Kedvezményes gyermekétkeztetés</t>
  </si>
  <si>
    <t xml:space="preserve">II.1.5 Szociális feladatok támogatása </t>
  </si>
  <si>
    <r>
      <t>M</t>
    </r>
    <r>
      <rPr>
        <b/>
        <sz val="10"/>
        <rFont val="Times New Roman"/>
        <family val="1"/>
      </rPr>
      <t>űködőképesség megőrzését szolgáló kiegészítő támogatás</t>
    </r>
  </si>
  <si>
    <t>II.2 .Normatív kötött támogatás</t>
  </si>
  <si>
    <t>2013. évi előirányzat</t>
  </si>
  <si>
    <t>Élelmiszerbeszerzés</t>
  </si>
  <si>
    <t>Irodaszer, nyomtatvány</t>
  </si>
  <si>
    <t>Könyvbeszerzés</t>
  </si>
  <si>
    <t>Kis értékű tárgyi eszköz</t>
  </si>
  <si>
    <t>Munkaruha, védőruha</t>
  </si>
  <si>
    <t>szállítási szolgáltatás</t>
  </si>
  <si>
    <t>Karbantartás, kisjavítás szolgáltatás</t>
  </si>
  <si>
    <t>Biztonsági szolgáltatás</t>
  </si>
  <si>
    <t>továbbszámlázott szolgáltatás</t>
  </si>
  <si>
    <t>Reklám, propaganda</t>
  </si>
  <si>
    <t>árfolyamveszteség</t>
  </si>
  <si>
    <t>Szellemi tevékenység végzésére kif. (könyvvizsg., stb.)</t>
  </si>
  <si>
    <t>Egyéb különféle dolgi / késedelmi kamat/</t>
  </si>
  <si>
    <t xml:space="preserve">Egyéb különféle dolgi / egyéb / </t>
  </si>
  <si>
    <t>Különféle adók, díjak  tagdíjak, igazgatási díj /</t>
  </si>
  <si>
    <t>Rehabil.hj. :</t>
  </si>
  <si>
    <t>Foglakoztatást helyettesítő támogatás</t>
  </si>
  <si>
    <t>Személyi juttatás /technikai dolgozók/</t>
  </si>
  <si>
    <t>Személyi juttatás /képviselők, bizottsági tagok/</t>
  </si>
  <si>
    <t>Egyéb anyag beszerzés , egyéb készlet</t>
  </si>
  <si>
    <t>bérleti díj</t>
  </si>
  <si>
    <t xml:space="preserve">Villamos energia szolgáltatás </t>
  </si>
  <si>
    <t>pénzügyi szolgáltatás</t>
  </si>
  <si>
    <t>Munkáltató által fiz. Szja, rehabilit.hj.  / munkáltatói hj.:1864, rehab 1880</t>
  </si>
  <si>
    <t>Szellemi tevékenység</t>
  </si>
  <si>
    <r>
      <t>M</t>
    </r>
    <r>
      <rPr>
        <b/>
        <sz val="12"/>
        <rFont val="Times New Roman"/>
        <family val="1"/>
      </rPr>
      <t>űködőképesség megőrzését szolgáló kiegészítő támogatás</t>
    </r>
  </si>
  <si>
    <t>Működtetett intézmények kiadásai</t>
  </si>
  <si>
    <t>Működőképesség megőrzését szogáló kieg.támogatás</t>
  </si>
  <si>
    <t>Marcali Város Önkormányzata, és irányítása alá tartozó költségvetési szervek 2013. évi engedélyezett létszám előirányzatai</t>
  </si>
  <si>
    <t>2013.évi  előirányzat</t>
  </si>
  <si>
    <t>Polgármesteri Hivatal, Önkormányzat szállítói kötelezettség</t>
  </si>
  <si>
    <t>Működtetett intézmények szállító kötelezettsége</t>
  </si>
  <si>
    <t>Megvalósult pályázat kiadási / 2013-ben kiadásként realizálódik /</t>
  </si>
  <si>
    <t>Egyéb kötelezettségek / pályázati előleg  /</t>
  </si>
  <si>
    <t>Működtetett intézmények felújítása</t>
  </si>
  <si>
    <t>Képviselők 2012. évről áthúzódó tiszteletdíja</t>
  </si>
  <si>
    <t>Ssz.</t>
  </si>
  <si>
    <t>F e l a d a t</t>
  </si>
  <si>
    <t>Önkormány-zati forrás</t>
  </si>
  <si>
    <t>Külső forrás</t>
  </si>
  <si>
    <t>Forrás megnevezése</t>
  </si>
  <si>
    <t>E ft</t>
  </si>
  <si>
    <t>VÍZÜGYI ÁGAZAT</t>
  </si>
  <si>
    <t>3016 HRSZ-ú árok összekötése a 0423/1 hrsz.-ú magáningatlanon lévő árokkal - vízjogi létesítési engedély elkészítése</t>
  </si>
  <si>
    <t>Kötvény</t>
  </si>
  <si>
    <t xml:space="preserve">Boronkai városrész csapadékvíz és belvíz rendezése
</t>
  </si>
  <si>
    <t>DDOP pályázat esetén 90%</t>
  </si>
  <si>
    <t>József A. utca - Szabadság utca és Szabadság -Kossuth L. utca által közrezárt  magán ingatlanokon összegyűlő belvíz elvezetése</t>
  </si>
  <si>
    <t>2013-ban határidős vízjogi engedélyek meghosszabbítása</t>
  </si>
  <si>
    <t>Orgona u. 1-3. társasház körül a közterületi csapadékvíz elvezetés rendezése</t>
  </si>
  <si>
    <t>Marcali szennyvíztisztító telep felújítása, Horvátkút városrész csatornázása (Dél-Balaton Szennyvíz projekt része)</t>
  </si>
  <si>
    <t>KEOP-1.2.0/09-11-2011-0019 (nettó 85%-a), ÁFA</t>
  </si>
  <si>
    <t>KÖZLEKEDÉSI ÁGAZAT</t>
  </si>
  <si>
    <t>Móra Ferenc utcában a kórház kerítése mellett és a Széchenyi u. 23. - 25. házszámú társasházak között parkolók, csapadékvíz elvezetés építése</t>
  </si>
  <si>
    <t>Múzeum köz 4 -10. házszámú társasház mellett parkoló építése, csapadékvíz elvezetéssel</t>
  </si>
  <si>
    <t>Bize - Marcali - Kéthely - Baltonújlaki leágazó közötti kerékpárút építése</t>
  </si>
  <si>
    <t>KÖZOP-3.2.0/c-08-11-2011-0005: 234306 eFt, Kéthely: 2 139 eFt, Kötvény</t>
  </si>
  <si>
    <t>2013-ban határidős közlekedési ágazati építési engedélyek meghosszabbítása</t>
  </si>
  <si>
    <t>Árpád  utca út- és járda építés, csapadékvíz elvezetéssel (Tűzoltó laktanyáig)</t>
  </si>
  <si>
    <t>Zártkerti sárrázók kiépítése (13 db)</t>
  </si>
  <si>
    <t>SZOCIÁLIS-, ÉS HUMÁN SZOLGÁLTATÁS, IGAZGATÁS</t>
  </si>
  <si>
    <t>Belterületi fásítás</t>
  </si>
  <si>
    <t>Marcali Városi Fürdő és Szabadidőközpont napelemes kiserőmű építése</t>
  </si>
  <si>
    <t>KEOP-2012-4.10.0 85%</t>
  </si>
  <si>
    <t>Volt Erste Bank épület átalakítása, fogorvosi rendelők kialakítása</t>
  </si>
  <si>
    <t>Hivatal informatikai fejlesztés</t>
  </si>
  <si>
    <t>Marcali Város Önkormányzata  2013. évi beruházási kiadásai</t>
  </si>
  <si>
    <t>FELÚJÍTÁS</t>
  </si>
  <si>
    <t>Berzsenyi utca felújítása a Kazinczy utcától a Széchenyi utcáig</t>
  </si>
  <si>
    <t>Csak legalább 50% pályázati támogatás esetén</t>
  </si>
  <si>
    <t>Móra F. utca útfelújítása, kiemelt szegélyek cseréjével, csapadékvíz elvezetés kiépítésével</t>
  </si>
  <si>
    <t>Vár utca alsó szakaszának aszfalt burkolat felújítása, padkarendezéssel, csapadékvíz elvezetéssel</t>
  </si>
  <si>
    <t>Orgona u. 1.-3. számú társasház önkormányzati rész tetőfelújítása</t>
  </si>
  <si>
    <t>Marcali GYÉK és a Katona József utcai Bóbita óvoda épületeinek energetikai felújítása</t>
  </si>
  <si>
    <t>KEOP-2012/5.5.0</t>
  </si>
  <si>
    <t>Marcali Polgármesteri Hivatal energetikai felújítása</t>
  </si>
  <si>
    <t>KEOP-2012/5.5.1</t>
  </si>
  <si>
    <t>Templom u. 38-40.-63. számú ingatlanok előtti csapadékvíz elvezető rendszer felújítása</t>
  </si>
  <si>
    <t>Ivóvíz és szennyvíz közművek rekonstrukciója DRV koncessziós díj terhére</t>
  </si>
  <si>
    <t>Bizei u. járda felújítása</t>
  </si>
  <si>
    <t>Csokonai u. és Jóbarátok u. felújítás</t>
  </si>
  <si>
    <t>Marcali Városi Önkormányzat EU támogatással megvalósuló programairól, projektjeiről</t>
  </si>
  <si>
    <t>EU támogatás összege</t>
  </si>
  <si>
    <t>Összes kiadás</t>
  </si>
  <si>
    <t>Visszaigényel-hető ÁFA</t>
  </si>
  <si>
    <t>Egyéb külső forrás</t>
  </si>
  <si>
    <t>Saját forrás</t>
  </si>
  <si>
    <t>Bize - Marcali - Kéthely kerékpárút építése</t>
  </si>
  <si>
    <t>2013 évben:</t>
  </si>
  <si>
    <t>2014 évben:</t>
  </si>
  <si>
    <t>2015 évben:</t>
  </si>
  <si>
    <t>Az EU-s projektek megvalósításához szükséges, tervezett saját forrás összege:</t>
  </si>
  <si>
    <t>Eft</t>
  </si>
  <si>
    <t>Városi Fürdő és Szabadidőközpont</t>
  </si>
  <si>
    <t>Nmarcali Közös Önkormányzati Hivatal</t>
  </si>
  <si>
    <t>Marcali Város Önkormányzata által adott közvetett támogatások</t>
  </si>
  <si>
    <t>(kedvezmények)</t>
  </si>
  <si>
    <t>E Ft</t>
  </si>
  <si>
    <t>Bevételi jogcím</t>
  </si>
  <si>
    <t>1.sz. mellékletben tervezett bevétel</t>
  </si>
  <si>
    <t>Kedvezmény nélkül elérhető bevétel</t>
  </si>
  <si>
    <t>Kedvezmények összege</t>
  </si>
  <si>
    <t>behajtás, végrehajtás bevétele</t>
  </si>
  <si>
    <t>magánszemélyek kommunális adója</t>
  </si>
  <si>
    <t>gépjárműadó</t>
  </si>
  <si>
    <t>Marcali Város Önkormányzata által adott lakossági és közösségi szolgáltatások  támogatása</t>
  </si>
  <si>
    <t>e Ft</t>
  </si>
  <si>
    <t>Támogatás összege</t>
  </si>
  <si>
    <t>Lakosságnak nyújtott locsolási díjkedvezmény</t>
  </si>
  <si>
    <t xml:space="preserve">2. </t>
  </si>
  <si>
    <t>Lakossági zöld hulladék elszállításához nyújtott díjkedvezmény</t>
  </si>
  <si>
    <t>Marcali Város Önkormányzata többéves kihatással járó döntésekből származó kötelezettségei</t>
  </si>
  <si>
    <t xml:space="preserve">célok szerint évenkénti bontásban                                                                                                                                                                                                               </t>
  </si>
  <si>
    <t>S. sz</t>
  </si>
  <si>
    <t>Kötelezettség</t>
  </si>
  <si>
    <t>Köt.váll.</t>
  </si>
  <si>
    <t>jogcíme</t>
  </si>
  <si>
    <t xml:space="preserve"> éve</t>
  </si>
  <si>
    <t>Felhalmozási célú hiteltörlesztés (tőke+kamat)</t>
  </si>
  <si>
    <t>Tőke</t>
  </si>
  <si>
    <t>XXI. sz. Iskola hitel</t>
  </si>
  <si>
    <t>Tűzoltó autó beszerzés</t>
  </si>
  <si>
    <t>GAMESZ autó beszerzés</t>
  </si>
  <si>
    <t>Fejlesztési hitel</t>
  </si>
  <si>
    <t>Kötvény I.</t>
  </si>
  <si>
    <t>Kötvény II.</t>
  </si>
  <si>
    <t>Kötvény HYPO</t>
  </si>
  <si>
    <t xml:space="preserve">Összesen </t>
  </si>
  <si>
    <t>Marcali Város Önkormányzata  2013. évi felújítási kiadásai</t>
  </si>
  <si>
    <t>Részmunkaidőben foglakoztatott</t>
  </si>
  <si>
    <t xml:space="preserve">2013. évi kv.létszámkeret </t>
  </si>
  <si>
    <t>Teljes munkaidőben foglakoztatott</t>
  </si>
  <si>
    <t>10. melléklet</t>
  </si>
  <si>
    <t xml:space="preserve">                  ezer Ft</t>
  </si>
  <si>
    <t>Szakmai anyag</t>
  </si>
  <si>
    <t>Marcali Város Önkormányzata  irányítása alá tartozó költségvetési szervek 2013. évi bevételi előirányzatai</t>
  </si>
  <si>
    <t>Marcali Város Önkormányzata   irányítása alá tartozó költségvetési szervek 2013. évi kiadási előirányzatai                                          ezer Ft</t>
  </si>
  <si>
    <t>Marcali Közös Önkormányzati Hivatalának 2013.évi kiadási előirányzatai</t>
  </si>
  <si>
    <t>Marcali Közös Önkormányzati Hivatalának 2013.évi bevételi előirányzatai</t>
  </si>
  <si>
    <t>Támogatás államháztartáson belülről</t>
  </si>
  <si>
    <t>4.1.Működési támogatás államháztartáson belülről /Intézmény</t>
  </si>
  <si>
    <t>4.2.Felhalmozási támogatás államháztartáson belülről / Intézmény</t>
  </si>
  <si>
    <t>Helyi önk.,nemzetiségi önk. általános működéséhezés és ágazati feladataihoz kapcs.támogatás</t>
  </si>
  <si>
    <t>IV. Támogatás államháztartáson belülről</t>
  </si>
  <si>
    <t>Marcali Város Önkormányzata saját bevételeinek és az adósságot keletkeztető ügyleteiből fennálló kötelezettségeinek aránya</t>
  </si>
  <si>
    <t>Helyi adók</t>
  </si>
  <si>
    <t>Osztalékok, koncessziós díjak</t>
  </si>
  <si>
    <t>Díjak, pótlékok, bírságok</t>
  </si>
  <si>
    <t>Tárgyi eszközök, immateriális javak, vagyoni érétkű jog értékesítése, vagyonhasznosításból származó bevétel</t>
  </si>
  <si>
    <t>Saját bevételek összesen (1+….+4)</t>
  </si>
  <si>
    <t>Előző években keletkezett tárgyévet terhelő fizetési kötelezettség  ( 8+9)</t>
  </si>
  <si>
    <t>Felvett hitel, és annak tőketartozása</t>
  </si>
  <si>
    <t>Hitelviszonyt megtestesítő értékpapír, kötvény</t>
  </si>
  <si>
    <t>Bevételek és kötelezettségek aránya</t>
  </si>
  <si>
    <t>Marcali Város Önkormányzata által 2013. évben ellátandó, önként vállalt feladatai, és álamigazgatási feladatai</t>
  </si>
  <si>
    <t>Intézmények</t>
  </si>
  <si>
    <t>Önként vállalt feladat</t>
  </si>
  <si>
    <t>Államigazgatási feladat</t>
  </si>
  <si>
    <t>Tervezett kiadás</t>
  </si>
  <si>
    <t>Finanszírozás módja</t>
  </si>
  <si>
    <t>Múzeum</t>
  </si>
  <si>
    <t xml:space="preserve">feladat 100%-a </t>
  </si>
  <si>
    <t>önkormányzati finanszírozás /építményadó /</t>
  </si>
  <si>
    <t>Fürdő és Szabadidő Központ</t>
  </si>
  <si>
    <t>Választókerületi Alap, Városrészi Önk.keret</t>
  </si>
  <si>
    <t>Oktatási pályázat</t>
  </si>
  <si>
    <t>Népességnyilvántartás</t>
  </si>
  <si>
    <t>Építéshatósági feladat</t>
  </si>
  <si>
    <t>Ebből:Önként vállalt feladat</t>
  </si>
  <si>
    <t>Fürdő és srandszolgáltatás</t>
  </si>
  <si>
    <t>Tervezett kiadás önkormányzati finanszírozásból</t>
  </si>
  <si>
    <t>Május 1. utca keleti oldal sárrázó és homokfogó iszapláda kiépítése, korlátok pótlása</t>
  </si>
  <si>
    <t>Sport egyesületek támogatása / Labdarúgás:1.000, úszás: 225 /</t>
  </si>
  <si>
    <t>Sport egyesületek</t>
  </si>
  <si>
    <t>Felnőtt sport</t>
  </si>
  <si>
    <t>építményadó</t>
  </si>
  <si>
    <t>Polgármesteri Hivatal eszköz beszerzés, műsorátjátszó kiépítése</t>
  </si>
  <si>
    <t>Pályázati forrás 50%, Kötvény</t>
  </si>
  <si>
    <t>Pályázati forrás  50%, Kötvény</t>
  </si>
  <si>
    <t xml:space="preserve">                MVFC Labdarúgás / + 1.000e Ft céltartalékban /</t>
  </si>
  <si>
    <t xml:space="preserve">               - Úszószakosztály / + 225e Ft céltartalékban /</t>
  </si>
  <si>
    <t>2013. évi előrányzat</t>
  </si>
  <si>
    <t>Helyi Építési Szabályzat módosítása a Balaton TV-vel összhangban (törvényi kötelezettség)</t>
  </si>
  <si>
    <t xml:space="preserve">IV. </t>
  </si>
  <si>
    <t>Noszlopy Gáspár utcában, az Árpád utcai kereszteződés mellett gyalogos átkelő kialakítása, figyelmeztető lámpával, közvilágítással</t>
  </si>
  <si>
    <t>4.1.Működési támogatás államháztartáson belülről /Hivatal, Önkormányzat/</t>
  </si>
  <si>
    <t>4.2.Felhalmozási támogatás államháztartáson belülről /Hivatal, Önkormányzat/</t>
  </si>
  <si>
    <t>4.1.2.Egyéb működési támogatás</t>
  </si>
  <si>
    <t xml:space="preserve">1.melléklet a 3/2013.(II.22.) önkormányzati rendelehez </t>
  </si>
  <si>
    <t xml:space="preserve">2. melléklet a  3 /2013.(II.22.) önkormányzati rendelehez </t>
  </si>
  <si>
    <t>3. melléklet a  3/2013.(II.22.) önkormányzati rendelethez</t>
  </si>
  <si>
    <t xml:space="preserve">                                                                                 4. melléklet a 3/2013.(II.22.) önkormányzati rendelethez</t>
  </si>
  <si>
    <t>4.2.2. Egyéb működési támogatás</t>
  </si>
  <si>
    <t xml:space="preserve">5/1. melléklet a 3/2013.(II.22.) önkormányzati rendelehez </t>
  </si>
  <si>
    <t xml:space="preserve">5/2. melléklet a 3/2013.(II.22.) önkormányzati rendelethez </t>
  </si>
  <si>
    <t>6. melléklet a 3/2013( II.22) önkormányzati rendelethez</t>
  </si>
  <si>
    <t>7. melléklet a 3/2012.( II.22.) önkormányzati rendelethez</t>
  </si>
  <si>
    <t>8.melléklet a 3 /2013.(II.22.) önkormányzati rendelethez</t>
  </si>
  <si>
    <t>9/1. melléklet a 3/2013.(II.22.) önkormányzati rendelethez</t>
  </si>
  <si>
    <t>9/2. melléklet a 3 /2013.(II.22.) önkormányzati rendelethez</t>
  </si>
  <si>
    <t>9/3. melléklet a 3/2013.(II.22.) önkormányzati rendelethez</t>
  </si>
  <si>
    <t>a  3/2013. (II.22) önkormányzati rendelethez</t>
  </si>
  <si>
    <t>11. melléklet a 3/2013.(II.22.) önkormányzati rendelethez</t>
  </si>
  <si>
    <t>12. melléklet a 3/2013.(II.22.) önkormányzati rendelethez</t>
  </si>
  <si>
    <t>13. melléklet a 3/2013 (II.22.) önkormányzati rendelethez</t>
  </si>
  <si>
    <t>14. melléklet a 3/2013. ( II.22) önkormányzati rendelethez</t>
  </si>
  <si>
    <t>15. melléklet a 3/2013. ( II.22.) önkormányzati rendelethez</t>
  </si>
  <si>
    <t>16. melléklet a 3/2013(II.22) önkormányzati rendelethez</t>
  </si>
  <si>
    <t>17.melléklet a 3/2013.(II.22.) önkormányzati rendelethez</t>
  </si>
  <si>
    <t xml:space="preserve">1.tájékoztató kimutatás a 3/2013.( II.22.) önkormányzati rendelehez </t>
  </si>
  <si>
    <t xml:space="preserve">2. tájékoztató kimutatás a3/2013.(II.22.) önkormányzati rendelehez 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</si>
</sst>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#"/>
    <numFmt numFmtId="169" formatCode="#,##0.0"/>
    <numFmt numFmtId="170" formatCode="#,##0.000"/>
    <numFmt numFmtId="171" formatCode="0.0%"/>
    <numFmt numFmtId="172" formatCode="0.000%"/>
    <numFmt numFmtId="173" formatCode="0.0000%"/>
    <numFmt numFmtId="174" formatCode="_-* #,##0.000\ _F_t_-;\-* #,##0.000\ _F_t_-;_-* &quot;-&quot;??\ _F_t_-;_-@_-"/>
    <numFmt numFmtId="175" formatCode="_-* #,##0.0000\ _F_t_-;\-* #,##0.0000\ _F_t_-;_-* &quot;-&quot;??\ _F_t_-;_-@_-"/>
    <numFmt numFmtId="176" formatCode="#,##0\ _F_t"/>
    <numFmt numFmtId="177" formatCode="#,##0.0000\ _F_t"/>
    <numFmt numFmtId="178" formatCode="#,##0.0000"/>
    <numFmt numFmtId="179" formatCode="&quot;H-&quot;0000"/>
    <numFmt numFmtId="180" formatCode="yyyy/mm/dd;@"/>
    <numFmt numFmtId="181" formatCode="_-* #,##0.00\ [$Ft-40E]_-;\-* #,##0.00\ [$Ft-40E]_-;_-* &quot;-&quot;??\ [$Ft-40E]_-;_-@_-"/>
    <numFmt numFmtId="182" formatCode="[$-40E]yyyy\.\ mmmm\ d\."/>
    <numFmt numFmtId="183" formatCode="#,##0.0\ &quot;Ft&quot;"/>
    <numFmt numFmtId="184" formatCode="[$€-2]\ #\ ##,000_);[Red]\([$€-2]\ #\ ##,000\)"/>
    <numFmt numFmtId="185" formatCode="0.0"/>
    <numFmt numFmtId="186" formatCode="0.E+00"/>
    <numFmt numFmtId="187" formatCode="[$-F800]dddd\,\ mmmm\ dd\,\ yyyy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Times New Roman CE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 CE"/>
      <family val="0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 CE"/>
      <family val="0"/>
    </font>
    <font>
      <b/>
      <i/>
      <sz val="10"/>
      <name val="Times New Roman CE"/>
      <family val="0"/>
    </font>
    <font>
      <i/>
      <sz val="12"/>
      <name val="Times New Roman"/>
      <family val="1"/>
    </font>
    <font>
      <sz val="10"/>
      <color indexed="8"/>
      <name val="Times New Roman"/>
      <family val="2"/>
    </font>
    <font>
      <sz val="12"/>
      <color indexed="8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8"/>
      <name val="Times New Roman"/>
      <family val="1"/>
    </font>
    <font>
      <b/>
      <sz val="11"/>
      <name val="Arial Narrow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Arial Narrow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2"/>
      <color indexed="60"/>
      <name val="Arial Narrow"/>
      <family val="2"/>
    </font>
    <font>
      <b/>
      <sz val="11"/>
      <color indexed="60"/>
      <name val="Arial Narrow"/>
      <family val="2"/>
    </font>
    <font>
      <sz val="10"/>
      <color indexed="10"/>
      <name val="Arial Narrow"/>
      <family val="2"/>
    </font>
    <font>
      <b/>
      <sz val="12"/>
      <color indexed="57"/>
      <name val="Arial Narrow"/>
      <family val="2"/>
    </font>
    <font>
      <b/>
      <sz val="11"/>
      <color indexed="57"/>
      <name val="Arial Narrow"/>
      <family val="2"/>
    </font>
    <font>
      <i/>
      <sz val="11"/>
      <name val="Times New Roman CE"/>
      <family val="1"/>
    </font>
    <font>
      <sz val="11"/>
      <name val="Times New Roman CE"/>
      <family val="1"/>
    </font>
    <font>
      <i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22"/>
      </patternFill>
    </fill>
    <fill>
      <patternFill patternType="lightHorizontal"/>
    </fill>
  </fills>
  <borders count="1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ck"/>
    </border>
    <border>
      <left style="thin"/>
      <right style="thick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medium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thin"/>
      <right style="medium"/>
      <top style="thick"/>
      <bottom style="thick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ck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ck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9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843">
    <xf numFmtId="0" fontId="0" fillId="0" borderId="0" xfId="0" applyAlignment="1">
      <alignment/>
    </xf>
    <xf numFmtId="0" fontId="23" fillId="0" borderId="0" xfId="58" applyFont="1" applyFill="1" applyAlignment="1" applyProtection="1">
      <alignment wrapText="1"/>
      <protection/>
    </xf>
    <xf numFmtId="0" fontId="23" fillId="0" borderId="0" xfId="58" applyFont="1" applyFill="1" applyProtection="1">
      <alignment/>
      <protection/>
    </xf>
    <xf numFmtId="0" fontId="23" fillId="0" borderId="10" xfId="58" applyFont="1" applyFill="1" applyBorder="1" applyProtection="1">
      <alignment/>
      <protection/>
    </xf>
    <xf numFmtId="0" fontId="23" fillId="0" borderId="11" xfId="58" applyFont="1" applyFill="1" applyBorder="1" applyAlignment="1" applyProtection="1">
      <alignment/>
      <protection/>
    </xf>
    <xf numFmtId="0" fontId="23" fillId="0" borderId="10" xfId="58" applyFont="1" applyFill="1" applyBorder="1" applyAlignment="1" applyProtection="1">
      <alignment/>
      <protection/>
    </xf>
    <xf numFmtId="3" fontId="23" fillId="0" borderId="10" xfId="58" applyNumberFormat="1" applyFont="1" applyFill="1" applyBorder="1" applyProtection="1">
      <alignment/>
      <protection/>
    </xf>
    <xf numFmtId="3" fontId="23" fillId="0" borderId="10" xfId="58" applyNumberFormat="1" applyFont="1" applyFill="1" applyBorder="1" applyAlignment="1" applyProtection="1">
      <alignment/>
      <protection locked="0"/>
    </xf>
    <xf numFmtId="3" fontId="23" fillId="0" borderId="10" xfId="58" applyNumberFormat="1" applyFont="1" applyFill="1" applyBorder="1" applyAlignment="1" applyProtection="1">
      <alignment/>
      <protection/>
    </xf>
    <xf numFmtId="3" fontId="24" fillId="0" borderId="10" xfId="58" applyNumberFormat="1" applyFont="1" applyFill="1" applyBorder="1" applyAlignment="1" applyProtection="1">
      <alignment horizontal="right" vertical="center"/>
      <protection/>
    </xf>
    <xf numFmtId="0" fontId="24" fillId="0" borderId="0" xfId="58" applyFont="1" applyFill="1" applyAlignment="1" applyProtection="1">
      <alignment horizontal="left" vertical="center"/>
      <protection/>
    </xf>
    <xf numFmtId="3" fontId="23" fillId="0" borderId="10" xfId="58" applyNumberFormat="1" applyFont="1" applyFill="1" applyBorder="1" applyProtection="1">
      <alignment/>
      <protection locked="0"/>
    </xf>
    <xf numFmtId="3" fontId="24" fillId="0" borderId="10" xfId="58" applyNumberFormat="1" applyFont="1" applyFill="1" applyBorder="1" applyAlignment="1" applyProtection="1">
      <alignment vertical="center"/>
      <protection locked="0"/>
    </xf>
    <xf numFmtId="3" fontId="24" fillId="0" borderId="0" xfId="58" applyNumberFormat="1" applyFont="1" applyFill="1" applyProtection="1">
      <alignment/>
      <protection/>
    </xf>
    <xf numFmtId="0" fontId="24" fillId="0" borderId="0" xfId="58" applyFont="1" applyFill="1" applyProtection="1">
      <alignment/>
      <protection/>
    </xf>
    <xf numFmtId="3" fontId="24" fillId="0" borderId="10" xfId="58" applyNumberFormat="1" applyFont="1" applyFill="1" applyBorder="1" applyAlignment="1" applyProtection="1">
      <alignment vertical="center"/>
      <protection/>
    </xf>
    <xf numFmtId="3" fontId="24" fillId="0" borderId="10" xfId="58" applyNumberFormat="1" applyFont="1" applyFill="1" applyBorder="1" applyProtection="1">
      <alignment/>
      <protection/>
    </xf>
    <xf numFmtId="3" fontId="0" fillId="0" borderId="0" xfId="0" applyNumberFormat="1" applyAlignment="1">
      <alignment/>
    </xf>
    <xf numFmtId="3" fontId="23" fillId="0" borderId="0" xfId="0" applyNumberFormat="1" applyFont="1" applyFill="1" applyBorder="1" applyAlignment="1">
      <alignment horizontal="right" vertical="top" wrapText="1"/>
    </xf>
    <xf numFmtId="3" fontId="2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25" fillId="0" borderId="12" xfId="0" applyFont="1" applyBorder="1" applyAlignment="1">
      <alignment vertical="top" wrapText="1"/>
    </xf>
    <xf numFmtId="0" fontId="26" fillId="22" borderId="13" xfId="0" applyFont="1" applyFill="1" applyBorder="1" applyAlignment="1">
      <alignment horizontal="center" vertical="top" wrapText="1"/>
    </xf>
    <xf numFmtId="0" fontId="24" fillId="22" borderId="14" xfId="0" applyFont="1" applyFill="1" applyBorder="1" applyAlignment="1">
      <alignment horizontal="center" wrapText="1"/>
    </xf>
    <xf numFmtId="0" fontId="24" fillId="22" borderId="15" xfId="0" applyFont="1" applyFill="1" applyBorder="1" applyAlignment="1">
      <alignment horizontal="center" wrapText="1"/>
    </xf>
    <xf numFmtId="0" fontId="24" fillId="22" borderId="16" xfId="0" applyFont="1" applyFill="1" applyBorder="1" applyAlignment="1">
      <alignment horizontal="center" wrapText="1"/>
    </xf>
    <xf numFmtId="3" fontId="23" fillId="0" borderId="15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3" fontId="23" fillId="0" borderId="15" xfId="0" applyNumberFormat="1" applyFont="1" applyBorder="1" applyAlignment="1">
      <alignment horizontal="right"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vertical="top" wrapText="1"/>
    </xf>
    <xf numFmtId="3" fontId="24" fillId="0" borderId="0" xfId="0" applyNumberFormat="1" applyFont="1" applyBorder="1" applyAlignment="1">
      <alignment horizontal="right" wrapText="1"/>
    </xf>
    <xf numFmtId="0" fontId="23" fillId="0" borderId="0" xfId="0" applyFont="1" applyAlignment="1">
      <alignment/>
    </xf>
    <xf numFmtId="0" fontId="25" fillId="0" borderId="17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6" fillId="22" borderId="12" xfId="0" applyFont="1" applyFill="1" applyBorder="1" applyAlignment="1">
      <alignment horizontal="center" vertical="top" wrapText="1"/>
    </xf>
    <xf numFmtId="3" fontId="23" fillId="0" borderId="16" xfId="0" applyNumberFormat="1" applyFont="1" applyBorder="1" applyAlignment="1">
      <alignment horizontal="right" vertical="center" wrapText="1"/>
    </xf>
    <xf numFmtId="0" fontId="23" fillId="0" borderId="12" xfId="0" applyFont="1" applyBorder="1" applyAlignment="1">
      <alignment wrapText="1"/>
    </xf>
    <xf numFmtId="0" fontId="23" fillId="0" borderId="0" xfId="0" applyFont="1" applyBorder="1" applyAlignment="1">
      <alignment/>
    </xf>
    <xf numFmtId="0" fontId="25" fillId="0" borderId="19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3" fontId="23" fillId="0" borderId="16" xfId="0" applyNumberFormat="1" applyFont="1" applyBorder="1" applyAlignment="1">
      <alignment horizontal="right" wrapText="1"/>
    </xf>
    <xf numFmtId="0" fontId="23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wrapText="1"/>
    </xf>
    <xf numFmtId="0" fontId="24" fillId="0" borderId="21" xfId="0" applyFont="1" applyBorder="1" applyAlignment="1">
      <alignment vertical="top" wrapText="1"/>
    </xf>
    <xf numFmtId="3" fontId="24" fillId="0" borderId="22" xfId="0" applyNumberFormat="1" applyFont="1" applyFill="1" applyBorder="1" applyAlignment="1">
      <alignment horizontal="right" vertical="top" wrapText="1"/>
    </xf>
    <xf numFmtId="0" fontId="24" fillId="0" borderId="23" xfId="0" applyFont="1" applyBorder="1" applyAlignment="1">
      <alignment vertical="top" wrapText="1"/>
    </xf>
    <xf numFmtId="3" fontId="24" fillId="0" borderId="23" xfId="0" applyNumberFormat="1" applyFont="1" applyBorder="1" applyAlignment="1">
      <alignment horizontal="right" vertical="top" wrapText="1"/>
    </xf>
    <xf numFmtId="0" fontId="23" fillId="0" borderId="23" xfId="0" applyFont="1" applyBorder="1" applyAlignment="1">
      <alignment vertical="top" wrapText="1"/>
    </xf>
    <xf numFmtId="0" fontId="23" fillId="0" borderId="23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3" fontId="23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7" fillId="0" borderId="0" xfId="66" applyFont="1" applyAlignment="1">
      <alignment horizontal="center" vertical="center" wrapText="1"/>
      <protection/>
    </xf>
    <xf numFmtId="0" fontId="17" fillId="0" borderId="0" xfId="66" applyAlignment="1">
      <alignment horizontal="center" vertical="center" wrapText="1"/>
      <protection/>
    </xf>
    <xf numFmtId="0" fontId="17" fillId="0" borderId="0" xfId="66" applyFont="1" applyAlignment="1">
      <alignment horizontal="right" vertical="center" wrapText="1"/>
      <protection/>
    </xf>
    <xf numFmtId="0" fontId="17" fillId="0" borderId="0" xfId="66" applyFont="1" applyAlignment="1">
      <alignment vertical="center" wrapText="1"/>
      <protection/>
    </xf>
    <xf numFmtId="0" fontId="37" fillId="0" borderId="12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0" fontId="37" fillId="0" borderId="25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37" fillId="0" borderId="28" xfId="0" applyFont="1" applyBorder="1" applyAlignment="1">
      <alignment/>
    </xf>
    <xf numFmtId="0" fontId="37" fillId="0" borderId="29" xfId="0" applyFont="1" applyBorder="1" applyAlignment="1">
      <alignment/>
    </xf>
    <xf numFmtId="0" fontId="23" fillId="0" borderId="30" xfId="0" applyFont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38" fillId="0" borderId="0" xfId="0" applyFont="1" applyAlignment="1">
      <alignment/>
    </xf>
    <xf numFmtId="0" fontId="0" fillId="0" borderId="31" xfId="0" applyFont="1" applyFill="1" applyBorder="1" applyAlignment="1">
      <alignment vertical="center" wrapText="1"/>
    </xf>
    <xf numFmtId="0" fontId="39" fillId="0" borderId="0" xfId="67" applyProtection="1">
      <alignment/>
      <protection locked="0"/>
    </xf>
    <xf numFmtId="0" fontId="39" fillId="0" borderId="0" xfId="67" applyProtection="1">
      <alignment/>
      <protection/>
    </xf>
    <xf numFmtId="0" fontId="17" fillId="0" borderId="32" xfId="67" applyFont="1" applyBorder="1" applyAlignment="1" applyProtection="1">
      <alignment horizontal="left" vertical="center"/>
      <protection/>
    </xf>
    <xf numFmtId="0" fontId="40" fillId="0" borderId="10" xfId="67" applyFont="1" applyBorder="1" applyAlignment="1" applyProtection="1">
      <alignment vertical="center"/>
      <protection/>
    </xf>
    <xf numFmtId="167" fontId="17" fillId="0" borderId="10" xfId="67" applyNumberFormat="1" applyFont="1" applyBorder="1" applyAlignment="1" applyProtection="1">
      <alignment vertical="center"/>
      <protection/>
    </xf>
    <xf numFmtId="167" fontId="17" fillId="0" borderId="33" xfId="67" applyNumberFormat="1" applyFont="1" applyBorder="1" applyAlignment="1" applyProtection="1">
      <alignment vertical="center"/>
      <protection/>
    </xf>
    <xf numFmtId="0" fontId="39" fillId="0" borderId="0" xfId="67" applyAlignment="1" applyProtection="1">
      <alignment vertical="center"/>
      <protection/>
    </xf>
    <xf numFmtId="0" fontId="17" fillId="0" borderId="10" xfId="67" applyFont="1" applyBorder="1" applyAlignment="1" applyProtection="1">
      <alignment vertical="center"/>
      <protection locked="0"/>
    </xf>
    <xf numFmtId="167" fontId="17" fillId="0" borderId="10" xfId="67" applyNumberFormat="1" applyFont="1" applyBorder="1" applyAlignment="1" applyProtection="1">
      <alignment vertical="center"/>
      <protection locked="0"/>
    </xf>
    <xf numFmtId="3" fontId="39" fillId="0" borderId="0" xfId="67" applyNumberFormat="1" applyAlignment="1" applyProtection="1">
      <alignment vertical="center"/>
      <protection locked="0"/>
    </xf>
    <xf numFmtId="0" fontId="39" fillId="0" borderId="0" xfId="67" applyAlignment="1" applyProtection="1">
      <alignment vertical="center"/>
      <protection locked="0"/>
    </xf>
    <xf numFmtId="0" fontId="17" fillId="0" borderId="34" xfId="67" applyFont="1" applyBorder="1" applyAlignment="1" applyProtection="1">
      <alignment horizontal="left" vertical="center"/>
      <protection/>
    </xf>
    <xf numFmtId="0" fontId="32" fillId="0" borderId="35" xfId="67" applyFont="1" applyBorder="1" applyAlignment="1" applyProtection="1">
      <alignment vertical="center"/>
      <protection/>
    </xf>
    <xf numFmtId="167" fontId="32" fillId="0" borderId="35" xfId="67" applyNumberFormat="1" applyFont="1" applyBorder="1" applyAlignment="1" applyProtection="1">
      <alignment vertical="center"/>
      <protection/>
    </xf>
    <xf numFmtId="167" fontId="32" fillId="0" borderId="36" xfId="67" applyNumberFormat="1" applyFont="1" applyBorder="1" applyAlignment="1" applyProtection="1">
      <alignment vertical="center"/>
      <protection/>
    </xf>
    <xf numFmtId="3" fontId="39" fillId="0" borderId="0" xfId="67" applyNumberFormat="1" applyAlignment="1" applyProtection="1">
      <alignment vertical="center"/>
      <protection/>
    </xf>
    <xf numFmtId="0" fontId="32" fillId="0" borderId="34" xfId="67" applyFont="1" applyBorder="1" applyAlignment="1" applyProtection="1">
      <alignment horizontal="left" vertical="center"/>
      <protection/>
    </xf>
    <xf numFmtId="167" fontId="39" fillId="0" borderId="0" xfId="67" applyNumberFormat="1" applyAlignment="1" applyProtection="1">
      <alignment vertical="center"/>
      <protection/>
    </xf>
    <xf numFmtId="0" fontId="17" fillId="0" borderId="0" xfId="67" applyFont="1" applyProtection="1">
      <alignment/>
      <protection/>
    </xf>
    <xf numFmtId="0" fontId="17" fillId="0" borderId="0" xfId="67" applyFont="1" applyProtection="1">
      <alignment/>
      <protection locked="0"/>
    </xf>
    <xf numFmtId="167" fontId="17" fillId="0" borderId="0" xfId="62" applyNumberFormat="1" applyAlignment="1">
      <alignment vertical="center" wrapText="1"/>
      <protection/>
    </xf>
    <xf numFmtId="167" fontId="41" fillId="0" borderId="0" xfId="62" applyNumberFormat="1" applyFont="1" applyAlignment="1">
      <alignment vertical="center" wrapText="1"/>
      <protection/>
    </xf>
    <xf numFmtId="167" fontId="17" fillId="0" borderId="0" xfId="62" applyNumberFormat="1" applyFont="1" applyAlignment="1">
      <alignment vertical="center" wrapText="1"/>
      <protection/>
    </xf>
    <xf numFmtId="167" fontId="31" fillId="0" borderId="0" xfId="62" applyNumberFormat="1" applyFont="1" applyAlignment="1">
      <alignment horizontal="right" vertical="center"/>
      <protection/>
    </xf>
    <xf numFmtId="167" fontId="32" fillId="0" borderId="0" xfId="62" applyNumberFormat="1" applyFont="1" applyAlignment="1">
      <alignment horizontal="center" vertical="center" wrapText="1"/>
      <protection/>
    </xf>
    <xf numFmtId="167" fontId="23" fillId="0" borderId="10" xfId="62" applyNumberFormat="1" applyFont="1" applyBorder="1" applyAlignment="1" applyProtection="1">
      <alignment horizontal="right" vertical="center" wrapText="1"/>
      <protection locked="0"/>
    </xf>
    <xf numFmtId="167" fontId="23" fillId="0" borderId="14" xfId="62" applyNumberFormat="1" applyFont="1" applyBorder="1" applyAlignment="1">
      <alignment horizontal="left" vertical="center" wrapText="1"/>
      <protection/>
    </xf>
    <xf numFmtId="167" fontId="34" fillId="0" borderId="0" xfId="62" applyNumberFormat="1" applyFont="1" applyAlignment="1">
      <alignment horizontal="centerContinuous" vertical="center" wrapText="1"/>
      <protection/>
    </xf>
    <xf numFmtId="167" fontId="23" fillId="0" borderId="14" xfId="62" applyNumberFormat="1" applyFont="1" applyBorder="1" applyAlignment="1" applyProtection="1">
      <alignment horizontal="left" vertical="center" wrapText="1"/>
      <protection locked="0"/>
    </xf>
    <xf numFmtId="167" fontId="17" fillId="0" borderId="10" xfId="62" applyNumberFormat="1" applyBorder="1" applyAlignment="1">
      <alignment vertical="center" wrapText="1"/>
      <protection/>
    </xf>
    <xf numFmtId="167" fontId="23" fillId="0" borderId="10" xfId="62" applyNumberFormat="1" applyFont="1" applyBorder="1" applyAlignment="1" applyProtection="1">
      <alignment horizontal="center" vertical="center" wrapText="1"/>
      <protection locked="0"/>
    </xf>
    <xf numFmtId="167" fontId="36" fillId="0" borderId="37" xfId="62" applyNumberFormat="1" applyFont="1" applyBorder="1" applyAlignment="1">
      <alignment horizontal="left" vertical="center" wrapText="1"/>
      <protection/>
    </xf>
    <xf numFmtId="167" fontId="36" fillId="0" borderId="38" xfId="62" applyNumberFormat="1" applyFont="1" applyBorder="1" applyAlignment="1">
      <alignment vertical="center" wrapText="1"/>
      <protection/>
    </xf>
    <xf numFmtId="167" fontId="17" fillId="0" borderId="0" xfId="62" applyNumberFormat="1" applyFont="1" applyAlignment="1">
      <alignment horizontal="center" vertical="center" wrapText="1"/>
      <protection/>
    </xf>
    <xf numFmtId="167" fontId="17" fillId="0" borderId="0" xfId="62" applyNumberFormat="1" applyAlignment="1">
      <alignment horizontal="center" vertical="center" wrapText="1"/>
      <protection/>
    </xf>
    <xf numFmtId="167" fontId="17" fillId="0" borderId="0" xfId="63" applyNumberFormat="1" applyAlignment="1">
      <alignment vertical="center" wrapText="1"/>
      <protection/>
    </xf>
    <xf numFmtId="167" fontId="31" fillId="0" borderId="0" xfId="63" applyNumberFormat="1" applyFont="1" applyAlignment="1">
      <alignment horizontal="right" vertical="center"/>
      <protection/>
    </xf>
    <xf numFmtId="167" fontId="32" fillId="0" borderId="0" xfId="63" applyNumberFormat="1" applyFont="1" applyAlignment="1">
      <alignment horizontal="center" vertical="center" wrapText="1"/>
      <protection/>
    </xf>
    <xf numFmtId="167" fontId="23" fillId="0" borderId="10" xfId="63" applyNumberFormat="1" applyFont="1" applyBorder="1" applyAlignment="1" applyProtection="1">
      <alignment horizontal="right" vertical="center" wrapText="1"/>
      <protection locked="0"/>
    </xf>
    <xf numFmtId="167" fontId="23" fillId="0" borderId="14" xfId="63" applyNumberFormat="1" applyFont="1" applyBorder="1" applyAlignment="1">
      <alignment horizontal="left" vertical="center" wrapText="1"/>
      <protection/>
    </xf>
    <xf numFmtId="167" fontId="34" fillId="0" borderId="0" xfId="63" applyNumberFormat="1" applyFont="1" applyAlignment="1">
      <alignment horizontal="centerContinuous" vertical="center" wrapText="1"/>
      <protection/>
    </xf>
    <xf numFmtId="167" fontId="23" fillId="0" borderId="14" xfId="63" applyNumberFormat="1" applyFont="1" applyBorder="1" applyAlignment="1" applyProtection="1">
      <alignment horizontal="left" vertical="center" wrapText="1"/>
      <protection locked="0"/>
    </xf>
    <xf numFmtId="167" fontId="17" fillId="0" borderId="0" xfId="63" applyNumberFormat="1" applyFont="1" applyAlignment="1">
      <alignment vertical="center" wrapText="1"/>
      <protection/>
    </xf>
    <xf numFmtId="167" fontId="23" fillId="0" borderId="10" xfId="63" applyNumberFormat="1" applyFont="1" applyBorder="1" applyAlignment="1" applyProtection="1">
      <alignment horizontal="center" vertical="center" wrapText="1"/>
      <protection locked="0"/>
    </xf>
    <xf numFmtId="167" fontId="23" fillId="0" borderId="38" xfId="63" applyNumberFormat="1" applyFont="1" applyBorder="1" applyAlignment="1" applyProtection="1">
      <alignment horizontal="center" vertical="center" wrapText="1"/>
      <protection/>
    </xf>
    <xf numFmtId="167" fontId="17" fillId="0" borderId="0" xfId="63" applyNumberFormat="1" applyFont="1" applyAlignment="1">
      <alignment horizontal="center" vertical="center" wrapText="1"/>
      <protection/>
    </xf>
    <xf numFmtId="167" fontId="17" fillId="0" borderId="0" xfId="63" applyNumberFormat="1" applyAlignment="1">
      <alignment horizontal="center" vertical="center" wrapText="1"/>
      <protection/>
    </xf>
    <xf numFmtId="0" fontId="43" fillId="0" borderId="0" xfId="56" applyFont="1">
      <alignment/>
      <protection/>
    </xf>
    <xf numFmtId="49" fontId="43" fillId="0" borderId="0" xfId="56" applyNumberFormat="1" applyFont="1">
      <alignment/>
      <protection/>
    </xf>
    <xf numFmtId="3" fontId="43" fillId="0" borderId="10" xfId="56" applyNumberFormat="1" applyFont="1" applyBorder="1">
      <alignment/>
      <protection/>
    </xf>
    <xf numFmtId="3" fontId="43" fillId="0" borderId="39" xfId="56" applyNumberFormat="1" applyFont="1" applyBorder="1">
      <alignment/>
      <protection/>
    </xf>
    <xf numFmtId="3" fontId="43" fillId="0" borderId="40" xfId="56" applyNumberFormat="1" applyFont="1" applyBorder="1">
      <alignment/>
      <protection/>
    </xf>
    <xf numFmtId="3" fontId="43" fillId="0" borderId="41" xfId="56" applyNumberFormat="1" applyFont="1" applyBorder="1">
      <alignment/>
      <protection/>
    </xf>
    <xf numFmtId="0" fontId="43" fillId="0" borderId="0" xfId="56" applyFont="1" applyAlignment="1">
      <alignment vertical="center"/>
      <protection/>
    </xf>
    <xf numFmtId="3" fontId="43" fillId="0" borderId="38" xfId="56" applyNumberFormat="1" applyFont="1" applyBorder="1" applyAlignment="1">
      <alignment vertical="center"/>
      <protection/>
    </xf>
    <xf numFmtId="3" fontId="43" fillId="0" borderId="42" xfId="56" applyNumberFormat="1" applyFont="1" applyBorder="1" applyAlignment="1">
      <alignment vertical="center"/>
      <protection/>
    </xf>
    <xf numFmtId="3" fontId="43" fillId="0" borderId="43" xfId="56" applyNumberFormat="1" applyFont="1" applyBorder="1" applyAlignment="1">
      <alignment vertical="center"/>
      <protection/>
    </xf>
    <xf numFmtId="3" fontId="43" fillId="0" borderId="44" xfId="56" applyNumberFormat="1" applyFont="1" applyBorder="1" applyAlignment="1">
      <alignment vertical="center"/>
      <protection/>
    </xf>
    <xf numFmtId="3" fontId="43" fillId="0" borderId="38" xfId="56" applyNumberFormat="1" applyFont="1" applyBorder="1">
      <alignment/>
      <protection/>
    </xf>
    <xf numFmtId="3" fontId="43" fillId="0" borderId="42" xfId="56" applyNumberFormat="1" applyFont="1" applyBorder="1">
      <alignment/>
      <protection/>
    </xf>
    <xf numFmtId="0" fontId="43" fillId="0" borderId="0" xfId="56" applyFont="1" applyBorder="1" applyAlignment="1">
      <alignment horizontal="left"/>
      <protection/>
    </xf>
    <xf numFmtId="0" fontId="43" fillId="0" borderId="0" xfId="56" applyFont="1" applyBorder="1">
      <alignment/>
      <protection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23" fillId="0" borderId="22" xfId="0" applyNumberFormat="1" applyFont="1" applyFill="1" applyBorder="1" applyAlignment="1">
      <alignment horizontal="right" vertical="top" wrapText="1"/>
    </xf>
    <xf numFmtId="0" fontId="24" fillId="0" borderId="10" xfId="0" applyFont="1" applyBorder="1" applyAlignment="1">
      <alignment vertical="top" wrapText="1"/>
    </xf>
    <xf numFmtId="0" fontId="24" fillId="22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3" fontId="23" fillId="0" borderId="10" xfId="0" applyNumberFormat="1" applyFont="1" applyBorder="1" applyAlignment="1">
      <alignment horizontal="right" wrapText="1"/>
    </xf>
    <xf numFmtId="3" fontId="24" fillId="0" borderId="10" xfId="0" applyNumberFormat="1" applyFont="1" applyBorder="1" applyAlignment="1">
      <alignment horizontal="right" vertical="top" wrapText="1"/>
    </xf>
    <xf numFmtId="0" fontId="25" fillId="0" borderId="0" xfId="58" applyFont="1" applyFill="1" applyAlignment="1" applyProtection="1">
      <alignment wrapText="1"/>
      <protection/>
    </xf>
    <xf numFmtId="0" fontId="25" fillId="0" borderId="0" xfId="58" applyFont="1" applyFill="1" applyProtection="1">
      <alignment/>
      <protection/>
    </xf>
    <xf numFmtId="0" fontId="25" fillId="0" borderId="10" xfId="58" applyFont="1" applyFill="1" applyBorder="1" applyProtection="1">
      <alignment/>
      <protection/>
    </xf>
    <xf numFmtId="0" fontId="25" fillId="0" borderId="11" xfId="58" applyFont="1" applyFill="1" applyBorder="1" applyAlignment="1" applyProtection="1">
      <alignment/>
      <protection/>
    </xf>
    <xf numFmtId="0" fontId="41" fillId="0" borderId="11" xfId="58" applyFont="1" applyFill="1" applyBorder="1" applyAlignment="1" applyProtection="1">
      <alignment/>
      <protection/>
    </xf>
    <xf numFmtId="3" fontId="25" fillId="0" borderId="10" xfId="58" applyNumberFormat="1" applyFont="1" applyFill="1" applyBorder="1" applyAlignment="1" applyProtection="1">
      <alignment/>
      <protection/>
    </xf>
    <xf numFmtId="0" fontId="25" fillId="0" borderId="10" xfId="58" applyFont="1" applyFill="1" applyBorder="1" applyAlignment="1" applyProtection="1">
      <alignment/>
      <protection/>
    </xf>
    <xf numFmtId="3" fontId="25" fillId="0" borderId="10" xfId="58" applyNumberFormat="1" applyFont="1" applyFill="1" applyBorder="1" applyProtection="1">
      <alignment/>
      <protection/>
    </xf>
    <xf numFmtId="0" fontId="41" fillId="0" borderId="10" xfId="58" applyFont="1" applyFill="1" applyBorder="1" applyAlignment="1" applyProtection="1">
      <alignment/>
      <protection/>
    </xf>
    <xf numFmtId="3" fontId="26" fillId="0" borderId="10" xfId="58" applyNumberFormat="1" applyFont="1" applyFill="1" applyBorder="1" applyAlignment="1" applyProtection="1">
      <alignment horizontal="right" vertical="center"/>
      <protection/>
    </xf>
    <xf numFmtId="0" fontId="26" fillId="0" borderId="0" xfId="58" applyFont="1" applyFill="1" applyAlignment="1" applyProtection="1">
      <alignment horizontal="left" vertical="center"/>
      <protection/>
    </xf>
    <xf numFmtId="3" fontId="25" fillId="0" borderId="10" xfId="58" applyNumberFormat="1" applyFont="1" applyFill="1" applyBorder="1" applyProtection="1">
      <alignment/>
      <protection locked="0"/>
    </xf>
    <xf numFmtId="3" fontId="26" fillId="0" borderId="10" xfId="58" applyNumberFormat="1" applyFont="1" applyFill="1" applyBorder="1" applyAlignment="1" applyProtection="1">
      <alignment vertical="center"/>
      <protection locked="0"/>
    </xf>
    <xf numFmtId="0" fontId="26" fillId="0" borderId="0" xfId="58" applyFont="1" applyFill="1" applyProtection="1">
      <alignment/>
      <protection/>
    </xf>
    <xf numFmtId="0" fontId="41" fillId="0" borderId="10" xfId="58" applyFont="1" applyFill="1" applyBorder="1" applyProtection="1">
      <alignment/>
      <protection/>
    </xf>
    <xf numFmtId="3" fontId="26" fillId="0" borderId="10" xfId="58" applyNumberFormat="1" applyFont="1" applyFill="1" applyBorder="1" applyAlignment="1" applyProtection="1">
      <alignment vertical="center"/>
      <protection/>
    </xf>
    <xf numFmtId="3" fontId="26" fillId="0" borderId="10" xfId="58" applyNumberFormat="1" applyFont="1" applyFill="1" applyBorder="1" applyProtection="1">
      <alignment/>
      <protection/>
    </xf>
    <xf numFmtId="3" fontId="25" fillId="0" borderId="0" xfId="58" applyNumberFormat="1" applyFont="1" applyFill="1" applyProtection="1">
      <alignment/>
      <protection/>
    </xf>
    <xf numFmtId="0" fontId="23" fillId="0" borderId="23" xfId="0" applyFont="1" applyFill="1" applyBorder="1" applyAlignment="1">
      <alignment horizontal="left" vertical="top" wrapText="1"/>
    </xf>
    <xf numFmtId="0" fontId="38" fillId="0" borderId="0" xfId="0" applyFont="1" applyAlignment="1">
      <alignment/>
    </xf>
    <xf numFmtId="3" fontId="24" fillId="0" borderId="16" xfId="0" applyNumberFormat="1" applyFont="1" applyBorder="1" applyAlignment="1">
      <alignment horizontal="right" vertical="top" wrapText="1"/>
    </xf>
    <xf numFmtId="0" fontId="23" fillId="0" borderId="0" xfId="0" applyFont="1" applyBorder="1" applyAlignment="1">
      <alignment horizontal="center"/>
    </xf>
    <xf numFmtId="0" fontId="24" fillId="0" borderId="11" xfId="58" applyFont="1" applyFill="1" applyBorder="1" applyAlignment="1" applyProtection="1">
      <alignment/>
      <protection/>
    </xf>
    <xf numFmtId="0" fontId="26" fillId="0" borderId="11" xfId="58" applyFont="1" applyFill="1" applyBorder="1" applyAlignment="1" applyProtection="1">
      <alignment/>
      <protection/>
    </xf>
    <xf numFmtId="3" fontId="23" fillId="0" borderId="0" xfId="58" applyNumberFormat="1" applyFont="1" applyFill="1" applyProtection="1">
      <alignment/>
      <protection/>
    </xf>
    <xf numFmtId="0" fontId="24" fillId="0" borderId="10" xfId="58" applyFont="1" applyFill="1" applyBorder="1" applyAlignment="1" applyProtection="1">
      <alignment/>
      <protection/>
    </xf>
    <xf numFmtId="3" fontId="24" fillId="0" borderId="10" xfId="58" applyNumberFormat="1" applyFont="1" applyFill="1" applyBorder="1" applyAlignment="1" applyProtection="1">
      <alignment/>
      <protection/>
    </xf>
    <xf numFmtId="0" fontId="24" fillId="0" borderId="10" xfId="58" applyFont="1" applyFill="1" applyBorder="1" applyProtection="1">
      <alignment/>
      <protection/>
    </xf>
    <xf numFmtId="0" fontId="26" fillId="0" borderId="0" xfId="58" applyFont="1" applyFill="1" applyAlignment="1" applyProtection="1">
      <alignment wrapText="1"/>
      <protection/>
    </xf>
    <xf numFmtId="0" fontId="26" fillId="0" borderId="10" xfId="58" applyFont="1" applyFill="1" applyBorder="1" applyAlignment="1" applyProtection="1">
      <alignment/>
      <protection/>
    </xf>
    <xf numFmtId="3" fontId="26" fillId="0" borderId="10" xfId="58" applyNumberFormat="1" applyFont="1" applyFill="1" applyBorder="1" applyAlignment="1" applyProtection="1">
      <alignment/>
      <protection/>
    </xf>
    <xf numFmtId="3" fontId="26" fillId="0" borderId="10" xfId="58" applyNumberFormat="1" applyFont="1" applyFill="1" applyBorder="1" applyAlignment="1" applyProtection="1">
      <alignment/>
      <protection locked="0"/>
    </xf>
    <xf numFmtId="0" fontId="23" fillId="0" borderId="45" xfId="0" applyFont="1" applyBorder="1" applyAlignment="1">
      <alignment wrapText="1"/>
    </xf>
    <xf numFmtId="3" fontId="24" fillId="0" borderId="46" xfId="0" applyNumberFormat="1" applyFont="1" applyBorder="1" applyAlignment="1">
      <alignment horizontal="right" wrapText="1"/>
    </xf>
    <xf numFmtId="3" fontId="24" fillId="0" borderId="47" xfId="0" applyNumberFormat="1" applyFont="1" applyBorder="1" applyAlignment="1">
      <alignment horizontal="right" wrapText="1"/>
    </xf>
    <xf numFmtId="0" fontId="23" fillId="0" borderId="28" xfId="0" applyFont="1" applyBorder="1" applyAlignment="1">
      <alignment wrapText="1"/>
    </xf>
    <xf numFmtId="3" fontId="24" fillId="0" borderId="29" xfId="0" applyNumberFormat="1" applyFont="1" applyBorder="1" applyAlignment="1">
      <alignment horizontal="right" wrapText="1"/>
    </xf>
    <xf numFmtId="3" fontId="24" fillId="0" borderId="48" xfId="0" applyNumberFormat="1" applyFont="1" applyBorder="1" applyAlignment="1">
      <alignment horizontal="right" wrapText="1"/>
    </xf>
    <xf numFmtId="3" fontId="24" fillId="0" borderId="49" xfId="0" applyNumberFormat="1" applyFont="1" applyBorder="1" applyAlignment="1">
      <alignment horizontal="right" wrapText="1"/>
    </xf>
    <xf numFmtId="3" fontId="23" fillId="0" borderId="24" xfId="0" applyNumberFormat="1" applyFont="1" applyBorder="1" applyAlignment="1">
      <alignment horizontal="right" vertical="center" wrapText="1"/>
    </xf>
    <xf numFmtId="167" fontId="23" fillId="0" borderId="38" xfId="62" applyNumberFormat="1" applyFont="1" applyBorder="1" applyAlignment="1" applyProtection="1">
      <alignment horizontal="right" vertical="center" wrapText="1"/>
      <protection/>
    </xf>
    <xf numFmtId="0" fontId="24" fillId="0" borderId="11" xfId="58" applyFont="1" applyFill="1" applyBorder="1" applyAlignment="1" applyProtection="1">
      <alignment horizontal="left" vertical="center"/>
      <protection/>
    </xf>
    <xf numFmtId="0" fontId="24" fillId="0" borderId="15" xfId="58" applyFont="1" applyFill="1" applyBorder="1" applyAlignment="1" applyProtection="1">
      <alignment horizontal="left" vertical="center"/>
      <protection/>
    </xf>
    <xf numFmtId="3" fontId="23" fillId="0" borderId="50" xfId="0" applyNumberFormat="1" applyFont="1" applyFill="1" applyBorder="1" applyAlignment="1">
      <alignment horizontal="right" vertical="top" wrapText="1"/>
    </xf>
    <xf numFmtId="0" fontId="24" fillId="0" borderId="12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7" fillId="0" borderId="12" xfId="0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0" fontId="29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vertical="top" wrapText="1"/>
    </xf>
    <xf numFmtId="0" fontId="24" fillId="24" borderId="12" xfId="0" applyFont="1" applyFill="1" applyBorder="1" applyAlignment="1">
      <alignment vertical="top" wrapText="1"/>
    </xf>
    <xf numFmtId="0" fontId="24" fillId="24" borderId="12" xfId="0" applyFont="1" applyFill="1" applyBorder="1" applyAlignment="1">
      <alignment horizontal="left" vertical="top" wrapText="1" shrinkToFit="1"/>
    </xf>
    <xf numFmtId="0" fontId="24" fillId="24" borderId="12" xfId="0" applyFont="1" applyFill="1" applyBorder="1" applyAlignment="1">
      <alignment horizontal="left" vertical="top" wrapText="1"/>
    </xf>
    <xf numFmtId="0" fontId="24" fillId="24" borderId="25" xfId="0" applyFont="1" applyFill="1" applyBorder="1" applyAlignment="1">
      <alignment horizontal="left" vertical="top" wrapText="1"/>
    </xf>
    <xf numFmtId="0" fontId="44" fillId="0" borderId="0" xfId="0" applyFont="1" applyBorder="1" applyAlignment="1">
      <alignment/>
    </xf>
    <xf numFmtId="0" fontId="38" fillId="0" borderId="51" xfId="0" applyFont="1" applyBorder="1" applyAlignment="1">
      <alignment/>
    </xf>
    <xf numFmtId="3" fontId="23" fillId="0" borderId="11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center" vertical="center" wrapText="1"/>
    </xf>
    <xf numFmtId="0" fontId="24" fillId="22" borderId="15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0" fillId="0" borderId="52" xfId="0" applyBorder="1" applyAlignment="1">
      <alignment/>
    </xf>
    <xf numFmtId="3" fontId="23" fillId="0" borderId="15" xfId="0" applyNumberFormat="1" applyFont="1" applyBorder="1" applyAlignment="1">
      <alignment horizontal="right" vertical="top" wrapText="1"/>
    </xf>
    <xf numFmtId="0" fontId="0" fillId="0" borderId="15" xfId="0" applyBorder="1" applyAlignment="1">
      <alignment/>
    </xf>
    <xf numFmtId="0" fontId="24" fillId="22" borderId="11" xfId="0" applyFont="1" applyFill="1" applyBorder="1" applyAlignment="1">
      <alignment horizontal="center" wrapText="1"/>
    </xf>
    <xf numFmtId="3" fontId="23" fillId="0" borderId="11" xfId="0" applyNumberFormat="1" applyFont="1" applyBorder="1" applyAlignment="1">
      <alignment horizontal="right" vertical="center" wrapText="1"/>
    </xf>
    <xf numFmtId="3" fontId="23" fillId="0" borderId="11" xfId="0" applyNumberFormat="1" applyFont="1" applyBorder="1" applyAlignment="1">
      <alignment horizontal="right" wrapText="1"/>
    </xf>
    <xf numFmtId="3" fontId="24" fillId="0" borderId="53" xfId="0" applyNumberFormat="1" applyFont="1" applyBorder="1" applyAlignment="1">
      <alignment horizontal="right" wrapText="1"/>
    </xf>
    <xf numFmtId="3" fontId="23" fillId="0" borderId="0" xfId="0" applyNumberFormat="1" applyFont="1" applyBorder="1" applyAlignment="1">
      <alignment horizontal="right" vertical="center" wrapText="1"/>
    </xf>
    <xf numFmtId="3" fontId="24" fillId="0" borderId="0" xfId="0" applyNumberFormat="1" applyFont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 wrapText="1"/>
    </xf>
    <xf numFmtId="0" fontId="24" fillId="22" borderId="14" xfId="0" applyFont="1" applyFill="1" applyBorder="1" applyAlignment="1">
      <alignment horizontal="center" vertical="center" wrapText="1"/>
    </xf>
    <xf numFmtId="0" fontId="24" fillId="22" borderId="10" xfId="0" applyFont="1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0" fillId="0" borderId="0" xfId="0" applyBorder="1" applyAlignment="1">
      <alignment/>
    </xf>
    <xf numFmtId="3" fontId="23" fillId="0" borderId="49" xfId="0" applyNumberFormat="1" applyFont="1" applyBorder="1" applyAlignment="1">
      <alignment horizontal="right" wrapText="1"/>
    </xf>
    <xf numFmtId="3" fontId="24" fillId="0" borderId="49" xfId="0" applyNumberFormat="1" applyFont="1" applyBorder="1" applyAlignment="1">
      <alignment horizontal="right" vertical="top" wrapText="1"/>
    </xf>
    <xf numFmtId="0" fontId="24" fillId="0" borderId="49" xfId="0" applyFont="1" applyFill="1" applyBorder="1" applyAlignment="1">
      <alignment horizontal="center" wrapText="1"/>
    </xf>
    <xf numFmtId="0" fontId="23" fillId="0" borderId="54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3" fontId="23" fillId="0" borderId="55" xfId="0" applyNumberFormat="1" applyFont="1" applyFill="1" applyBorder="1" applyAlignment="1">
      <alignment horizontal="right" vertical="top" wrapText="1"/>
    </xf>
    <xf numFmtId="3" fontId="24" fillId="0" borderId="56" xfId="0" applyNumberFormat="1" applyFont="1" applyFill="1" applyBorder="1" applyAlignment="1">
      <alignment horizontal="right" vertical="top" wrapText="1"/>
    </xf>
    <xf numFmtId="3" fontId="37" fillId="0" borderId="11" xfId="0" applyNumberFormat="1" applyFont="1" applyBorder="1" applyAlignment="1">
      <alignment/>
    </xf>
    <xf numFmtId="3" fontId="37" fillId="0" borderId="24" xfId="0" applyNumberFormat="1" applyFont="1" applyBorder="1" applyAlignment="1">
      <alignment/>
    </xf>
    <xf numFmtId="0" fontId="0" fillId="0" borderId="57" xfId="0" applyBorder="1" applyAlignment="1">
      <alignment horizontal="center" vertical="center" wrapText="1"/>
    </xf>
    <xf numFmtId="167" fontId="25" fillId="0" borderId="0" xfId="62" applyNumberFormat="1" applyFont="1" applyAlignment="1">
      <alignment horizontal="center" vertical="center" wrapText="1"/>
      <protection/>
    </xf>
    <xf numFmtId="0" fontId="17" fillId="0" borderId="58" xfId="67" applyFont="1" applyBorder="1" applyAlignment="1" applyProtection="1">
      <alignment horizontal="center" vertical="center" wrapText="1"/>
      <protection/>
    </xf>
    <xf numFmtId="3" fontId="24" fillId="0" borderId="15" xfId="58" applyNumberFormat="1" applyFont="1" applyFill="1" applyBorder="1" applyAlignment="1" applyProtection="1">
      <alignment/>
      <protection/>
    </xf>
    <xf numFmtId="0" fontId="24" fillId="0" borderId="10" xfId="58" applyFont="1" applyFill="1" applyBorder="1" applyAlignment="1" applyProtection="1">
      <alignment horizontal="left" vertical="center"/>
      <protection/>
    </xf>
    <xf numFmtId="0" fontId="24" fillId="16" borderId="10" xfId="58" applyFont="1" applyFill="1" applyBorder="1" applyAlignment="1" applyProtection="1">
      <alignment horizontal="center" vertical="center" wrapText="1"/>
      <protection/>
    </xf>
    <xf numFmtId="0" fontId="24" fillId="16" borderId="10" xfId="58" applyFont="1" applyFill="1" applyBorder="1" applyAlignment="1" applyProtection="1">
      <alignment vertical="center" wrapText="1"/>
      <protection/>
    </xf>
    <xf numFmtId="0" fontId="24" fillId="16" borderId="10" xfId="58" applyFont="1" applyFill="1" applyBorder="1" applyAlignment="1" applyProtection="1">
      <alignment horizontal="center" wrapText="1"/>
      <protection/>
    </xf>
    <xf numFmtId="0" fontId="0" fillId="0" borderId="59" xfId="0" applyFont="1" applyBorder="1" applyAlignment="1">
      <alignment/>
    </xf>
    <xf numFmtId="0" fontId="43" fillId="16" borderId="43" xfId="56" applyFont="1" applyFill="1" applyBorder="1" applyAlignment="1">
      <alignment horizontal="center"/>
      <protection/>
    </xf>
    <xf numFmtId="0" fontId="43" fillId="16" borderId="44" xfId="56" applyFont="1" applyFill="1" applyBorder="1" applyAlignment="1">
      <alignment horizontal="center"/>
      <protection/>
    </xf>
    <xf numFmtId="0" fontId="43" fillId="0" borderId="0" xfId="56" applyFont="1" applyAlignment="1">
      <alignment horizontal="right"/>
      <protection/>
    </xf>
    <xf numFmtId="0" fontId="0" fillId="0" borderId="60" xfId="0" applyBorder="1" applyAlignment="1">
      <alignment horizontal="center" vertical="center" wrapText="1"/>
    </xf>
    <xf numFmtId="0" fontId="32" fillId="16" borderId="61" xfId="67" applyFont="1" applyFill="1" applyBorder="1" applyAlignment="1" applyProtection="1">
      <alignment horizontal="center" vertical="center" wrapText="1"/>
      <protection/>
    </xf>
    <xf numFmtId="0" fontId="32" fillId="16" borderId="62" xfId="67" applyFont="1" applyFill="1" applyBorder="1" applyAlignment="1" applyProtection="1">
      <alignment horizontal="center" vertical="center"/>
      <protection/>
    </xf>
    <xf numFmtId="0" fontId="32" fillId="16" borderId="63" xfId="67" applyFont="1" applyFill="1" applyBorder="1" applyAlignment="1" applyProtection="1">
      <alignment horizontal="center" vertical="center"/>
      <protection/>
    </xf>
    <xf numFmtId="0" fontId="26" fillId="0" borderId="14" xfId="58" applyFont="1" applyFill="1" applyBorder="1" applyProtection="1">
      <alignment/>
      <protection/>
    </xf>
    <xf numFmtId="0" fontId="25" fillId="0" borderId="64" xfId="58" applyFont="1" applyFill="1" applyBorder="1" applyProtection="1">
      <alignment/>
      <protection/>
    </xf>
    <xf numFmtId="0" fontId="25" fillId="0" borderId="65" xfId="58" applyFont="1" applyFill="1" applyBorder="1" applyProtection="1">
      <alignment/>
      <protection/>
    </xf>
    <xf numFmtId="0" fontId="25" fillId="0" borderId="14" xfId="58" applyFont="1" applyFill="1" applyBorder="1" applyProtection="1">
      <alignment/>
      <protection/>
    </xf>
    <xf numFmtId="0" fontId="26" fillId="0" borderId="65" xfId="58" applyFont="1" applyFill="1" applyBorder="1" applyProtection="1">
      <alignment/>
      <protection/>
    </xf>
    <xf numFmtId="0" fontId="26" fillId="0" borderId="66" xfId="58" applyFont="1" applyFill="1" applyBorder="1" applyAlignment="1" applyProtection="1">
      <alignment/>
      <protection/>
    </xf>
    <xf numFmtId="3" fontId="26" fillId="0" borderId="67" xfId="58" applyNumberFormat="1" applyFont="1" applyFill="1" applyBorder="1" applyAlignment="1" applyProtection="1">
      <alignment horizontal="right" wrapText="1"/>
      <protection/>
    </xf>
    <xf numFmtId="0" fontId="24" fillId="16" borderId="68" xfId="58" applyFont="1" applyFill="1" applyBorder="1" applyAlignment="1" applyProtection="1">
      <alignment horizontal="center" vertical="center" wrapText="1"/>
      <protection/>
    </xf>
    <xf numFmtId="0" fontId="24" fillId="16" borderId="29" xfId="58" applyFont="1" applyFill="1" applyBorder="1" applyAlignment="1" applyProtection="1">
      <alignment vertical="center" wrapText="1"/>
      <protection/>
    </xf>
    <xf numFmtId="0" fontId="24" fillId="16" borderId="29" xfId="58" applyFont="1" applyFill="1" applyBorder="1" applyAlignment="1" applyProtection="1">
      <alignment horizontal="center" wrapText="1"/>
      <protection/>
    </xf>
    <xf numFmtId="3" fontId="26" fillId="0" borderId="26" xfId="58" applyNumberFormat="1" applyFont="1" applyFill="1" applyBorder="1" applyProtection="1">
      <alignment/>
      <protection/>
    </xf>
    <xf numFmtId="0" fontId="25" fillId="0" borderId="69" xfId="58" applyFont="1" applyFill="1" applyBorder="1" applyProtection="1">
      <alignment/>
      <protection/>
    </xf>
    <xf numFmtId="0" fontId="24" fillId="22" borderId="1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center" wrapText="1"/>
    </xf>
    <xf numFmtId="0" fontId="0" fillId="0" borderId="70" xfId="0" applyBorder="1" applyAlignment="1">
      <alignment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/>
    </xf>
    <xf numFmtId="0" fontId="26" fillId="24" borderId="12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6" fillId="22" borderId="73" xfId="0" applyFont="1" applyFill="1" applyBorder="1" applyAlignment="1">
      <alignment horizontal="center" vertical="top" wrapText="1"/>
    </xf>
    <xf numFmtId="0" fontId="46" fillId="22" borderId="39" xfId="0" applyFont="1" applyFill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7" fillId="24" borderId="10" xfId="0" applyFont="1" applyFill="1" applyBorder="1" applyAlignment="1">
      <alignment vertical="top" wrapText="1"/>
    </xf>
    <xf numFmtId="0" fontId="47" fillId="24" borderId="10" xfId="0" applyFont="1" applyFill="1" applyBorder="1" applyAlignment="1">
      <alignment horizontal="center" vertical="top" wrapText="1" shrinkToFit="1"/>
    </xf>
    <xf numFmtId="0" fontId="46" fillId="22" borderId="14" xfId="0" applyFont="1" applyFill="1" applyBorder="1" applyAlignment="1">
      <alignment horizontal="center" vertical="top" wrapText="1"/>
    </xf>
    <xf numFmtId="0" fontId="46" fillId="22" borderId="10" xfId="0" applyFont="1" applyFill="1" applyBorder="1" applyAlignment="1">
      <alignment vertical="top" wrapText="1"/>
    </xf>
    <xf numFmtId="0" fontId="47" fillId="0" borderId="64" xfId="0" applyFont="1" applyBorder="1" applyAlignment="1">
      <alignment horizontal="center" vertical="top" wrapText="1"/>
    </xf>
    <xf numFmtId="0" fontId="47" fillId="0" borderId="71" xfId="0" applyFont="1" applyBorder="1" applyAlignment="1">
      <alignment vertical="top" wrapText="1"/>
    </xf>
    <xf numFmtId="0" fontId="49" fillId="0" borderId="46" xfId="0" applyFont="1" applyBorder="1" applyAlignment="1">
      <alignment vertical="top" wrapText="1"/>
    </xf>
    <xf numFmtId="0" fontId="49" fillId="0" borderId="29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26" xfId="0" applyFont="1" applyBorder="1" applyAlignment="1">
      <alignment vertical="top" wrapText="1"/>
    </xf>
    <xf numFmtId="0" fontId="23" fillId="0" borderId="51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35" fillId="0" borderId="10" xfId="0" applyFont="1" applyBorder="1" applyAlignment="1">
      <alignment/>
    </xf>
    <xf numFmtId="49" fontId="22" fillId="0" borderId="10" xfId="0" applyNumberFormat="1" applyFont="1" applyBorder="1" applyAlignment="1">
      <alignment vertical="top" wrapText="1"/>
    </xf>
    <xf numFmtId="3" fontId="23" fillId="0" borderId="10" xfId="0" applyNumberFormat="1" applyFont="1" applyBorder="1" applyAlignment="1">
      <alignment horizontal="right" vertical="center" wrapText="1"/>
    </xf>
    <xf numFmtId="0" fontId="24" fillId="22" borderId="10" xfId="0" applyFont="1" applyFill="1" applyBorder="1" applyAlignment="1">
      <alignment horizontal="center" vertical="top" wrapText="1"/>
    </xf>
    <xf numFmtId="0" fontId="24" fillId="22" borderId="24" xfId="0" applyFont="1" applyFill="1" applyBorder="1" applyAlignment="1">
      <alignment horizontal="center" vertical="top" wrapText="1"/>
    </xf>
    <xf numFmtId="3" fontId="24" fillId="0" borderId="16" xfId="0" applyNumberFormat="1" applyFont="1" applyBorder="1" applyAlignment="1">
      <alignment horizontal="right" vertical="top" wrapText="1"/>
    </xf>
    <xf numFmtId="0" fontId="49" fillId="0" borderId="0" xfId="0" applyFont="1" applyBorder="1" applyAlignment="1">
      <alignment vertical="top" wrapText="1"/>
    </xf>
    <xf numFmtId="0" fontId="23" fillId="0" borderId="74" xfId="0" applyFont="1" applyBorder="1" applyAlignment="1">
      <alignment horizontal="center"/>
    </xf>
    <xf numFmtId="0" fontId="53" fillId="0" borderId="0" xfId="0" applyFont="1" applyFill="1" applyAlignment="1">
      <alignment horizontal="left" wrapText="1"/>
    </xf>
    <xf numFmtId="3" fontId="24" fillId="0" borderId="10" xfId="58" applyNumberFormat="1" applyFont="1" applyFill="1" applyBorder="1" applyAlignment="1" applyProtection="1">
      <alignment/>
      <protection locked="0"/>
    </xf>
    <xf numFmtId="0" fontId="24" fillId="0" borderId="15" xfId="58" applyFont="1" applyFill="1" applyBorder="1" applyAlignment="1" applyProtection="1">
      <alignment horizontal="center" vertical="center"/>
      <protection/>
    </xf>
    <xf numFmtId="3" fontId="23" fillId="0" borderId="11" xfId="0" applyNumberFormat="1" applyFont="1" applyBorder="1" applyAlignment="1">
      <alignment horizontal="right" vertical="center" wrapText="1"/>
    </xf>
    <xf numFmtId="3" fontId="24" fillId="0" borderId="75" xfId="0" applyNumberFormat="1" applyFont="1" applyBorder="1" applyAlignment="1">
      <alignment horizontal="right" wrapText="1"/>
    </xf>
    <xf numFmtId="3" fontId="24" fillId="0" borderId="16" xfId="0" applyNumberFormat="1" applyFont="1" applyBorder="1" applyAlignment="1">
      <alignment horizontal="right" wrapText="1"/>
    </xf>
    <xf numFmtId="3" fontId="24" fillId="0" borderId="11" xfId="0" applyNumberFormat="1" applyFont="1" applyBorder="1" applyAlignment="1">
      <alignment horizontal="right" wrapText="1"/>
    </xf>
    <xf numFmtId="3" fontId="24" fillId="0" borderId="26" xfId="0" applyNumberFormat="1" applyFont="1" applyBorder="1" applyAlignment="1">
      <alignment horizontal="right" vertical="center"/>
    </xf>
    <xf numFmtId="0" fontId="46" fillId="25" borderId="39" xfId="0" applyFont="1" applyFill="1" applyBorder="1" applyAlignment="1">
      <alignment horizontal="center" wrapText="1"/>
    </xf>
    <xf numFmtId="3" fontId="48" fillId="0" borderId="10" xfId="0" applyNumberFormat="1" applyFont="1" applyBorder="1" applyAlignment="1">
      <alignment horizontal="center" vertical="top" wrapText="1"/>
    </xf>
    <xf numFmtId="3" fontId="46" fillId="0" borderId="10" xfId="0" applyNumberFormat="1" applyFont="1" applyBorder="1" applyAlignment="1">
      <alignment horizontal="right" vertical="top" wrapText="1"/>
    </xf>
    <xf numFmtId="3" fontId="47" fillId="0" borderId="10" xfId="0" applyNumberFormat="1" applyFont="1" applyBorder="1" applyAlignment="1">
      <alignment horizontal="right" vertical="top" wrapText="1"/>
    </xf>
    <xf numFmtId="3" fontId="46" fillId="0" borderId="10" xfId="0" applyNumberFormat="1" applyFont="1" applyBorder="1" applyAlignment="1">
      <alignment horizontal="right" wrapText="1"/>
    </xf>
    <xf numFmtId="3" fontId="47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3" fontId="46" fillId="22" borderId="10" xfId="0" applyNumberFormat="1" applyFont="1" applyFill="1" applyBorder="1" applyAlignment="1">
      <alignment horizontal="right" wrapText="1"/>
    </xf>
    <xf numFmtId="3" fontId="47" fillId="0" borderId="71" xfId="0" applyNumberFormat="1" applyFont="1" applyBorder="1" applyAlignment="1">
      <alignment horizontal="right" vertical="top" wrapText="1"/>
    </xf>
    <xf numFmtId="0" fontId="37" fillId="0" borderId="41" xfId="0" applyFont="1" applyBorder="1" applyAlignment="1">
      <alignment/>
    </xf>
    <xf numFmtId="3" fontId="24" fillId="0" borderId="41" xfId="0" applyNumberFormat="1" applyFont="1" applyBorder="1" applyAlignment="1">
      <alignment horizontal="right" vertical="top" wrapText="1"/>
    </xf>
    <xf numFmtId="3" fontId="24" fillId="0" borderId="41" xfId="0" applyNumberFormat="1" applyFont="1" applyFill="1" applyBorder="1" applyAlignment="1">
      <alignment horizontal="right" vertical="top" wrapText="1"/>
    </xf>
    <xf numFmtId="3" fontId="23" fillId="0" borderId="41" xfId="0" applyNumberFormat="1" applyFont="1" applyFill="1" applyBorder="1" applyAlignment="1">
      <alignment horizontal="right" vertical="top" wrapText="1"/>
    </xf>
    <xf numFmtId="3" fontId="23" fillId="0" borderId="41" xfId="0" applyNumberFormat="1" applyFont="1" applyFill="1" applyBorder="1" applyAlignment="1">
      <alignment horizontal="right" vertical="top" wrapText="1"/>
    </xf>
    <xf numFmtId="3" fontId="24" fillId="0" borderId="41" xfId="0" applyNumberFormat="1" applyFont="1" applyBorder="1" applyAlignment="1">
      <alignment horizontal="right" vertical="top" wrapText="1"/>
    </xf>
    <xf numFmtId="3" fontId="23" fillId="0" borderId="41" xfId="0" applyNumberFormat="1" applyFont="1" applyBorder="1" applyAlignment="1">
      <alignment horizontal="right" vertical="top" wrapText="1"/>
    </xf>
    <xf numFmtId="3" fontId="24" fillId="0" borderId="76" xfId="0" applyNumberFormat="1" applyFont="1" applyBorder="1" applyAlignment="1">
      <alignment horizontal="right" vertical="top" wrapText="1"/>
    </xf>
    <xf numFmtId="3" fontId="38" fillId="0" borderId="77" xfId="0" applyNumberFormat="1" applyFont="1" applyBorder="1" applyAlignment="1">
      <alignment/>
    </xf>
    <xf numFmtId="0" fontId="50" fillId="0" borderId="0" xfId="0" applyFont="1" applyAlignment="1">
      <alignment/>
    </xf>
    <xf numFmtId="0" fontId="36" fillId="22" borderId="78" xfId="0" applyFont="1" applyFill="1" applyBorder="1" applyAlignment="1">
      <alignment horizontal="center" vertical="center" wrapText="1"/>
    </xf>
    <xf numFmtId="0" fontId="36" fillId="22" borderId="43" xfId="0" applyFont="1" applyFill="1" applyBorder="1" applyAlignment="1">
      <alignment horizontal="center" vertical="center" wrapText="1"/>
    </xf>
    <xf numFmtId="0" fontId="36" fillId="22" borderId="44" xfId="0" applyFont="1" applyFill="1" applyBorder="1" applyAlignment="1">
      <alignment horizontal="center" vertical="center" wrapText="1"/>
    </xf>
    <xf numFmtId="0" fontId="23" fillId="0" borderId="69" xfId="0" applyFont="1" applyBorder="1" applyAlignment="1">
      <alignment vertical="top" wrapText="1"/>
    </xf>
    <xf numFmtId="0" fontId="23" fillId="0" borderId="31" xfId="0" applyFont="1" applyBorder="1" applyAlignment="1">
      <alignment vertical="top" wrapText="1"/>
    </xf>
    <xf numFmtId="0" fontId="23" fillId="0" borderId="79" xfId="0" applyFont="1" applyBorder="1" applyAlignment="1">
      <alignment horizontal="center" vertical="center" wrapText="1"/>
    </xf>
    <xf numFmtId="0" fontId="51" fillId="7" borderId="78" xfId="0" applyFont="1" applyFill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vertical="top" wrapText="1"/>
    </xf>
    <xf numFmtId="3" fontId="23" fillId="0" borderId="67" xfId="0" applyNumberFormat="1" applyFont="1" applyFill="1" applyBorder="1" applyAlignment="1">
      <alignment horizontal="right" vertical="center" wrapText="1"/>
    </xf>
    <xf numFmtId="10" fontId="23" fillId="0" borderId="8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vertical="top" wrapText="1"/>
    </xf>
    <xf numFmtId="3" fontId="23" fillId="0" borderId="10" xfId="0" applyNumberFormat="1" applyFont="1" applyFill="1" applyBorder="1" applyAlignment="1">
      <alignment horizontal="right" vertical="center" wrapText="1"/>
    </xf>
    <xf numFmtId="10" fontId="23" fillId="0" borderId="41" xfId="0" applyNumberFormat="1" applyFont="1" applyFill="1" applyBorder="1" applyAlignment="1">
      <alignment horizontal="center" vertical="center" wrapText="1"/>
    </xf>
    <xf numFmtId="0" fontId="23" fillId="0" borderId="71" xfId="0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horizontal="right" vertical="center" wrapText="1"/>
    </xf>
    <xf numFmtId="0" fontId="23" fillId="0" borderId="81" xfId="0" applyFont="1" applyFill="1" applyBorder="1" applyAlignment="1">
      <alignment horizontal="center" vertical="center" wrapText="1"/>
    </xf>
    <xf numFmtId="0" fontId="23" fillId="22" borderId="78" xfId="0" applyFont="1" applyFill="1" applyBorder="1" applyAlignment="1">
      <alignment vertical="top" wrapText="1"/>
    </xf>
    <xf numFmtId="0" fontId="26" fillId="22" borderId="43" xfId="0" applyFont="1" applyFill="1" applyBorder="1" applyAlignment="1">
      <alignment horizontal="left" vertical="center" wrapText="1"/>
    </xf>
    <xf numFmtId="3" fontId="26" fillId="22" borderId="43" xfId="0" applyNumberFormat="1" applyFont="1" applyFill="1" applyBorder="1" applyAlignment="1">
      <alignment horizontal="right" vertical="center" wrapText="1"/>
    </xf>
    <xf numFmtId="10" fontId="24" fillId="22" borderId="44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vertical="top" wrapText="1"/>
    </xf>
    <xf numFmtId="3" fontId="26" fillId="0" borderId="0" xfId="0" applyNumberFormat="1" applyFont="1" applyFill="1" applyBorder="1" applyAlignment="1">
      <alignment vertical="top" wrapText="1"/>
    </xf>
    <xf numFmtId="10" fontId="24" fillId="0" borderId="0" xfId="0" applyNumberFormat="1" applyFont="1" applyFill="1" applyBorder="1" applyAlignment="1">
      <alignment horizontal="center" vertical="center" wrapText="1"/>
    </xf>
    <xf numFmtId="0" fontId="36" fillId="22" borderId="78" xfId="0" applyFont="1" applyFill="1" applyBorder="1" applyAlignment="1">
      <alignment horizontal="center" vertical="center" wrapText="1"/>
    </xf>
    <xf numFmtId="0" fontId="36" fillId="22" borderId="43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23" fillId="0" borderId="69" xfId="0" applyFont="1" applyBorder="1" applyAlignment="1">
      <alignment vertical="top" wrapText="1"/>
    </xf>
    <xf numFmtId="0" fontId="23" fillId="0" borderId="31" xfId="0" applyFont="1" applyBorder="1" applyAlignment="1">
      <alignment vertical="top" wrapText="1"/>
    </xf>
    <xf numFmtId="0" fontId="51" fillId="7" borderId="78" xfId="0" applyFont="1" applyFill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left" vertical="center" wrapText="1"/>
    </xf>
    <xf numFmtId="3" fontId="23" fillId="0" borderId="39" xfId="0" applyNumberFormat="1" applyFont="1" applyBorder="1" applyAlignment="1">
      <alignment horizontal="right" vertical="center" wrapText="1"/>
    </xf>
    <xf numFmtId="3" fontId="23" fillId="0" borderId="39" xfId="0" applyNumberFormat="1" applyFont="1" applyBorder="1" applyAlignment="1">
      <alignment horizontal="right" vertical="center"/>
    </xf>
    <xf numFmtId="0" fontId="23" fillId="0" borderId="41" xfId="0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right" vertical="center"/>
    </xf>
    <xf numFmtId="0" fontId="23" fillId="0" borderId="10" xfId="0" applyFont="1" applyFill="1" applyBorder="1" applyAlignment="1">
      <alignment vertical="center" wrapText="1"/>
    </xf>
    <xf numFmtId="0" fontId="24" fillId="22" borderId="78" xfId="0" applyFont="1" applyFill="1" applyBorder="1" applyAlignment="1">
      <alignment horizontal="right" vertical="center" wrapText="1"/>
    </xf>
    <xf numFmtId="0" fontId="26" fillId="22" borderId="43" xfId="0" applyFont="1" applyFill="1" applyBorder="1" applyAlignment="1">
      <alignment horizontal="left" vertical="center" wrapText="1"/>
    </xf>
    <xf numFmtId="3" fontId="26" fillId="22" borderId="43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Border="1" applyAlignment="1">
      <alignment horizontal="right" vertical="center" wrapText="1"/>
    </xf>
    <xf numFmtId="10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0" fontId="24" fillId="0" borderId="69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left" vertical="center" wrapText="1"/>
    </xf>
    <xf numFmtId="3" fontId="23" fillId="0" borderId="71" xfId="0" applyNumberFormat="1" applyFont="1" applyBorder="1" applyAlignment="1">
      <alignment horizontal="right" vertical="center" wrapText="1"/>
    </xf>
    <xf numFmtId="3" fontId="23" fillId="0" borderId="71" xfId="0" applyNumberFormat="1" applyFont="1" applyBorder="1" applyAlignment="1">
      <alignment horizontal="right" vertical="center" wrapText="1"/>
    </xf>
    <xf numFmtId="10" fontId="23" fillId="0" borderId="82" xfId="0" applyNumberFormat="1" applyFont="1" applyBorder="1" applyAlignment="1">
      <alignment horizontal="center" vertical="center"/>
    </xf>
    <xf numFmtId="9" fontId="50" fillId="0" borderId="0" xfId="0" applyNumberFormat="1" applyFont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3" fontId="23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horizontal="left" vertical="center" wrapText="1"/>
    </xf>
    <xf numFmtId="3" fontId="23" fillId="0" borderId="31" xfId="0" applyNumberFormat="1" applyFont="1" applyFill="1" applyBorder="1" applyAlignment="1">
      <alignment horizontal="right" vertical="center" wrapText="1"/>
    </xf>
    <xf numFmtId="3" fontId="23" fillId="0" borderId="31" xfId="0" applyNumberFormat="1" applyFont="1" applyFill="1" applyBorder="1" applyAlignment="1">
      <alignment horizontal="right" vertical="center"/>
    </xf>
    <xf numFmtId="10" fontId="23" fillId="0" borderId="79" xfId="0" applyNumberFormat="1" applyFont="1" applyFill="1" applyBorder="1" applyAlignment="1">
      <alignment horizontal="center" vertical="center" wrapText="1"/>
    </xf>
    <xf numFmtId="0" fontId="25" fillId="22" borderId="78" xfId="0" applyFont="1" applyFill="1" applyBorder="1" applyAlignment="1">
      <alignment horizontal="center" vertical="center" wrapText="1"/>
    </xf>
    <xf numFmtId="0" fontId="26" fillId="22" borderId="43" xfId="0" applyFont="1" applyFill="1" applyBorder="1" applyAlignment="1">
      <alignment vertical="center" wrapText="1"/>
    </xf>
    <xf numFmtId="3" fontId="26" fillId="22" borderId="43" xfId="0" applyNumberFormat="1" applyFont="1" applyFill="1" applyBorder="1" applyAlignment="1">
      <alignment horizontal="right" vertical="center"/>
    </xf>
    <xf numFmtId="10" fontId="26" fillId="22" borderId="44" xfId="0" applyNumberFormat="1" applyFont="1" applyFill="1" applyBorder="1" applyAlignment="1">
      <alignment horizontal="center" vertical="center" wrapText="1"/>
    </xf>
    <xf numFmtId="9" fontId="50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23" fillId="0" borderId="0" xfId="0" applyFont="1" applyBorder="1" applyAlignment="1">
      <alignment vertical="top" wrapText="1"/>
    </xf>
    <xf numFmtId="176" fontId="23" fillId="0" borderId="0" xfId="0" applyNumberFormat="1" applyFont="1" applyBorder="1" applyAlignment="1">
      <alignment horizontal="right" vertical="center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3" fontId="58" fillId="0" borderId="0" xfId="0" applyNumberFormat="1" applyFont="1" applyAlignment="1">
      <alignment vertical="center"/>
    </xf>
    <xf numFmtId="10" fontId="57" fillId="0" borderId="0" xfId="0" applyNumberFormat="1" applyFont="1" applyBorder="1" applyAlignment="1">
      <alignment horizontal="center" vertical="center" wrapText="1"/>
    </xf>
    <xf numFmtId="3" fontId="58" fillId="0" borderId="0" xfId="0" applyNumberFormat="1" applyFont="1" applyBorder="1" applyAlignment="1">
      <alignment horizontal="right" vertical="center" wrapText="1"/>
    </xf>
    <xf numFmtId="10" fontId="58" fillId="0" borderId="0" xfId="0" applyNumberFormat="1" applyFont="1" applyBorder="1" applyAlignment="1">
      <alignment horizontal="center" vertical="center" wrapText="1"/>
    </xf>
    <xf numFmtId="9" fontId="59" fillId="0" borderId="0" xfId="0" applyNumberFormat="1" applyFont="1" applyAlignment="1">
      <alignment vertical="center"/>
    </xf>
    <xf numFmtId="0" fontId="57" fillId="0" borderId="0" xfId="0" applyFont="1" applyAlignment="1">
      <alignment/>
    </xf>
    <xf numFmtId="3" fontId="57" fillId="0" borderId="0" xfId="0" applyNumberFormat="1" applyFont="1" applyAlignment="1">
      <alignment/>
    </xf>
    <xf numFmtId="3" fontId="60" fillId="0" borderId="0" xfId="0" applyNumberFormat="1" applyFont="1" applyBorder="1" applyAlignment="1">
      <alignment horizontal="right" vertical="center" wrapText="1"/>
    </xf>
    <xf numFmtId="0" fontId="61" fillId="0" borderId="0" xfId="0" applyFont="1" applyAlignment="1">
      <alignment/>
    </xf>
    <xf numFmtId="3" fontId="61" fillId="0" borderId="0" xfId="0" applyNumberFormat="1" applyFont="1" applyAlignment="1">
      <alignment/>
    </xf>
    <xf numFmtId="10" fontId="61" fillId="0" borderId="0" xfId="0" applyNumberFormat="1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0" fontId="51" fillId="0" borderId="69" xfId="0" applyFont="1" applyFill="1" applyBorder="1" applyAlignment="1">
      <alignment vertical="top" wrapText="1"/>
    </xf>
    <xf numFmtId="0" fontId="52" fillId="0" borderId="31" xfId="0" applyFont="1" applyFill="1" applyBorder="1" applyAlignment="1">
      <alignment horizontal="center" vertical="top" wrapText="1"/>
    </xf>
    <xf numFmtId="0" fontId="23" fillId="0" borderId="65" xfId="0" applyFont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176" fontId="23" fillId="0" borderId="10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vertical="center"/>
    </xf>
    <xf numFmtId="0" fontId="23" fillId="0" borderId="41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Alignment="1">
      <alignment horizontal="left"/>
    </xf>
    <xf numFmtId="0" fontId="23" fillId="0" borderId="10" xfId="0" applyNumberFormat="1" applyFont="1" applyBorder="1" applyAlignment="1">
      <alignment wrapText="1"/>
    </xf>
    <xf numFmtId="0" fontId="23" fillId="0" borderId="69" xfId="0" applyFont="1" applyBorder="1" applyAlignment="1">
      <alignment horizontal="center" vertical="center" wrapText="1"/>
    </xf>
    <xf numFmtId="0" fontId="23" fillId="0" borderId="31" xfId="0" applyFont="1" applyFill="1" applyBorder="1" applyAlignment="1">
      <alignment vertical="top" wrapText="1"/>
    </xf>
    <xf numFmtId="176" fontId="23" fillId="0" borderId="31" xfId="0" applyNumberFormat="1" applyFont="1" applyFill="1" applyBorder="1" applyAlignment="1">
      <alignment horizontal="right" vertical="center" wrapText="1"/>
    </xf>
    <xf numFmtId="3" fontId="23" fillId="0" borderId="31" xfId="0" applyNumberFormat="1" applyFont="1" applyFill="1" applyBorder="1" applyAlignment="1">
      <alignment vertical="center"/>
    </xf>
    <xf numFmtId="0" fontId="23" fillId="0" borderId="79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Fill="1" applyBorder="1" applyAlignment="1">
      <alignment vertical="top" wrapText="1"/>
    </xf>
    <xf numFmtId="176" fontId="23" fillId="0" borderId="38" xfId="0" applyNumberFormat="1" applyFont="1" applyFill="1" applyBorder="1" applyAlignment="1">
      <alignment horizontal="right" vertical="center" wrapText="1"/>
    </xf>
    <xf numFmtId="3" fontId="23" fillId="0" borderId="38" xfId="0" applyNumberFormat="1" applyFont="1" applyFill="1" applyBorder="1" applyAlignment="1">
      <alignment vertical="center"/>
    </xf>
    <xf numFmtId="0" fontId="23" fillId="0" borderId="42" xfId="0" applyFont="1" applyFill="1" applyBorder="1" applyAlignment="1">
      <alignment horizontal="center" vertical="center" wrapText="1"/>
    </xf>
    <xf numFmtId="0" fontId="26" fillId="22" borderId="78" xfId="0" applyFont="1" applyFill="1" applyBorder="1" applyAlignment="1">
      <alignment vertical="center" wrapText="1"/>
    </xf>
    <xf numFmtId="10" fontId="24" fillId="22" borderId="44" xfId="0" applyNumberFormat="1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 wrapText="1"/>
    </xf>
    <xf numFmtId="176" fontId="23" fillId="0" borderId="0" xfId="0" applyNumberFormat="1" applyFont="1" applyBorder="1" applyAlignment="1">
      <alignment horizontal="right" vertical="center" wrapText="1"/>
    </xf>
    <xf numFmtId="176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 wrapText="1"/>
    </xf>
    <xf numFmtId="0" fontId="26" fillId="11" borderId="10" xfId="0" applyFont="1" applyFill="1" applyBorder="1" applyAlignment="1">
      <alignment horizontal="center" vertical="center"/>
    </xf>
    <xf numFmtId="0" fontId="26" fillId="11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6" fillId="22" borderId="10" xfId="0" applyFont="1" applyFill="1" applyBorder="1" applyAlignment="1">
      <alignment vertical="center"/>
    </xf>
    <xf numFmtId="0" fontId="26" fillId="22" borderId="10" xfId="0" applyFont="1" applyFill="1" applyBorder="1" applyAlignment="1">
      <alignment vertical="center" wrapText="1"/>
    </xf>
    <xf numFmtId="3" fontId="26" fillId="22" borderId="10" xfId="0" applyNumberFormat="1" applyFont="1" applyFill="1" applyBorder="1" applyAlignment="1">
      <alignment horizontal="right" vertical="center"/>
    </xf>
    <xf numFmtId="0" fontId="25" fillId="11" borderId="78" xfId="0" applyFont="1" applyFill="1" applyBorder="1" applyAlignment="1">
      <alignment wrapText="1"/>
    </xf>
    <xf numFmtId="0" fontId="25" fillId="11" borderId="4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wrapText="1"/>
    </xf>
    <xf numFmtId="3" fontId="25" fillId="0" borderId="41" xfId="0" applyNumberFormat="1" applyFont="1" applyBorder="1" applyAlignment="1">
      <alignment/>
    </xf>
    <xf numFmtId="3" fontId="25" fillId="0" borderId="81" xfId="0" applyNumberFormat="1" applyFont="1" applyBorder="1" applyAlignment="1">
      <alignment/>
    </xf>
    <xf numFmtId="0" fontId="25" fillId="0" borderId="64" xfId="0" applyFont="1" applyFill="1" applyBorder="1" applyAlignment="1">
      <alignment wrapText="1"/>
    </xf>
    <xf numFmtId="0" fontId="26" fillId="22" borderId="78" xfId="0" applyFont="1" applyFill="1" applyBorder="1" applyAlignment="1">
      <alignment/>
    </xf>
    <xf numFmtId="3" fontId="26" fillId="22" borderId="83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3" fillId="0" borderId="14" xfId="0" applyFont="1" applyBorder="1" applyAlignment="1">
      <alignment horizontal="center" wrapText="1"/>
    </xf>
    <xf numFmtId="0" fontId="23" fillId="0" borderId="10" xfId="0" applyFont="1" applyBorder="1" applyAlignment="1">
      <alignment vertical="top" wrapText="1"/>
    </xf>
    <xf numFmtId="0" fontId="23" fillId="0" borderId="41" xfId="0" applyFont="1" applyBorder="1" applyAlignment="1">
      <alignment vertical="top" wrapText="1"/>
    </xf>
    <xf numFmtId="0" fontId="23" fillId="0" borderId="10" xfId="58" applyFont="1" applyFill="1" applyBorder="1" applyAlignment="1" applyProtection="1">
      <alignment wrapText="1"/>
      <protection/>
    </xf>
    <xf numFmtId="167" fontId="30" fillId="0" borderId="0" xfId="64" applyNumberFormat="1" applyFont="1" applyAlignment="1">
      <alignment vertical="center" wrapText="1"/>
      <protection/>
    </xf>
    <xf numFmtId="0" fontId="17" fillId="0" borderId="0" xfId="66" applyAlignment="1">
      <alignment vertical="center" wrapText="1"/>
      <protection/>
    </xf>
    <xf numFmtId="0" fontId="23" fillId="0" borderId="0" xfId="0" applyFont="1" applyAlignment="1">
      <alignment/>
    </xf>
    <xf numFmtId="167" fontId="63" fillId="0" borderId="0" xfId="66" applyNumberFormat="1" applyFont="1" applyAlignment="1">
      <alignment horizontal="center" vertical="center" wrapText="1"/>
      <protection/>
    </xf>
    <xf numFmtId="167" fontId="63" fillId="0" borderId="0" xfId="66" applyNumberFormat="1" applyFont="1" applyAlignment="1">
      <alignment vertical="center" wrapText="1"/>
      <protection/>
    </xf>
    <xf numFmtId="167" fontId="31" fillId="0" borderId="0" xfId="66" applyNumberFormat="1" applyFont="1" applyAlignment="1">
      <alignment horizontal="right" vertical="center"/>
      <protection/>
    </xf>
    <xf numFmtId="0" fontId="32" fillId="0" borderId="78" xfId="66" applyFont="1" applyBorder="1" applyAlignment="1">
      <alignment horizontal="center" vertical="center" wrapText="1"/>
      <protection/>
    </xf>
    <xf numFmtId="0" fontId="33" fillId="0" borderId="43" xfId="66" applyFont="1" applyBorder="1" applyAlignment="1">
      <alignment horizontal="center" vertical="center" wrapText="1"/>
      <protection/>
    </xf>
    <xf numFmtId="0" fontId="33" fillId="0" borderId="44" xfId="66" applyFont="1" applyBorder="1" applyAlignment="1">
      <alignment horizontal="center" vertical="center" wrapText="1"/>
      <protection/>
    </xf>
    <xf numFmtId="0" fontId="32" fillId="0" borderId="0" xfId="66" applyFont="1" applyAlignment="1">
      <alignment horizontal="center" vertical="center" wrapText="1"/>
      <protection/>
    </xf>
    <xf numFmtId="0" fontId="32" fillId="0" borderId="43" xfId="66" applyFont="1" applyBorder="1" applyAlignment="1">
      <alignment horizontal="center" vertical="center" wrapText="1"/>
      <protection/>
    </xf>
    <xf numFmtId="0" fontId="32" fillId="0" borderId="44" xfId="66" applyFont="1" applyBorder="1" applyAlignment="1">
      <alignment horizontal="center" vertical="center" wrapText="1"/>
      <protection/>
    </xf>
    <xf numFmtId="0" fontId="17" fillId="0" borderId="73" xfId="66" applyBorder="1" applyAlignment="1">
      <alignment horizontal="center" vertical="center" wrapText="1"/>
      <protection/>
    </xf>
    <xf numFmtId="0" fontId="17" fillId="0" borderId="39" xfId="66" applyFont="1" applyBorder="1" applyAlignment="1" applyProtection="1">
      <alignment vertical="center" wrapText="1"/>
      <protection locked="0"/>
    </xf>
    <xf numFmtId="167" fontId="17" fillId="0" borderId="39" xfId="66" applyNumberFormat="1" applyBorder="1" applyAlignment="1" applyProtection="1">
      <alignment vertical="center" wrapText="1"/>
      <protection locked="0"/>
    </xf>
    <xf numFmtId="167" fontId="17" fillId="0" borderId="40" xfId="66" applyNumberFormat="1" applyBorder="1" applyAlignment="1" applyProtection="1">
      <alignment vertical="center" wrapText="1"/>
      <protection locked="0"/>
    </xf>
    <xf numFmtId="167" fontId="17" fillId="0" borderId="0" xfId="66" applyNumberFormat="1" applyAlignment="1">
      <alignment vertical="center" wrapText="1"/>
      <protection/>
    </xf>
    <xf numFmtId="0" fontId="17" fillId="0" borderId="14" xfId="66" applyFont="1" applyBorder="1" applyAlignment="1">
      <alignment horizontal="center" vertical="center" wrapText="1"/>
      <protection/>
    </xf>
    <xf numFmtId="0" fontId="17" fillId="0" borderId="10" xfId="66" applyFont="1" applyBorder="1" applyAlignment="1" applyProtection="1">
      <alignment vertical="center" wrapText="1"/>
      <protection locked="0"/>
    </xf>
    <xf numFmtId="167" fontId="17" fillId="0" borderId="10" xfId="66" applyNumberFormat="1" applyBorder="1" applyAlignment="1" applyProtection="1">
      <alignment vertical="center" wrapText="1"/>
      <protection locked="0"/>
    </xf>
    <xf numFmtId="167" fontId="17" fillId="0" borderId="41" xfId="66" applyNumberFormat="1" applyBorder="1" applyAlignment="1" applyProtection="1">
      <alignment vertical="center" wrapText="1"/>
      <protection locked="0"/>
    </xf>
    <xf numFmtId="0" fontId="32" fillId="0" borderId="37" xfId="66" applyFont="1" applyBorder="1" applyAlignment="1">
      <alignment horizontal="center" vertical="center" wrapText="1"/>
      <protection/>
    </xf>
    <xf numFmtId="0" fontId="33" fillId="0" borderId="38" xfId="66" applyFont="1" applyBorder="1" applyAlignment="1">
      <alignment vertical="center" wrapText="1"/>
      <protection/>
    </xf>
    <xf numFmtId="167" fontId="32" fillId="0" borderId="38" xfId="66" applyNumberFormat="1" applyFont="1" applyBorder="1" applyAlignment="1">
      <alignment vertical="center" wrapText="1"/>
      <protection/>
    </xf>
    <xf numFmtId="167" fontId="32" fillId="0" borderId="42" xfId="66" applyNumberFormat="1" applyFont="1" applyBorder="1" applyAlignment="1">
      <alignment vertical="center" wrapText="1"/>
      <protection/>
    </xf>
    <xf numFmtId="0" fontId="17" fillId="0" borderId="64" xfId="66" applyFont="1" applyBorder="1" applyAlignment="1">
      <alignment horizontal="center" vertical="center" wrapText="1"/>
      <protection/>
    </xf>
    <xf numFmtId="0" fontId="17" fillId="0" borderId="71" xfId="66" applyFont="1" applyBorder="1" applyAlignment="1" applyProtection="1">
      <alignment vertical="center" wrapText="1"/>
      <protection locked="0"/>
    </xf>
    <xf numFmtId="0" fontId="24" fillId="22" borderId="10" xfId="0" applyFont="1" applyFill="1" applyBorder="1" applyAlignment="1">
      <alignment horizontal="center" vertical="center" wrapText="1"/>
    </xf>
    <xf numFmtId="167" fontId="17" fillId="0" borderId="0" xfId="65" applyNumberFormat="1" applyAlignment="1">
      <alignment vertical="center" wrapText="1"/>
      <protection/>
    </xf>
    <xf numFmtId="167" fontId="17" fillId="0" borderId="0" xfId="65" applyNumberFormat="1" applyAlignment="1">
      <alignment horizontal="center" vertical="center" wrapText="1"/>
      <protection/>
    </xf>
    <xf numFmtId="167" fontId="17" fillId="0" borderId="0" xfId="65" applyNumberFormat="1" applyFont="1" applyAlignment="1">
      <alignment vertical="center" wrapText="1"/>
      <protection/>
    </xf>
    <xf numFmtId="167" fontId="17" fillId="0" borderId="84" xfId="65" applyNumberFormat="1" applyFont="1" applyBorder="1" applyAlignment="1">
      <alignment horizontal="center" vertical="center" wrapText="1"/>
      <protection/>
    </xf>
    <xf numFmtId="167" fontId="17" fillId="0" borderId="84" xfId="65" applyNumberFormat="1" applyBorder="1" applyAlignment="1">
      <alignment horizontal="center" vertical="center" wrapText="1"/>
      <protection/>
    </xf>
    <xf numFmtId="167" fontId="33" fillId="0" borderId="85" xfId="65" applyNumberFormat="1" applyFont="1" applyBorder="1" applyAlignment="1">
      <alignment horizontal="center"/>
      <protection/>
    </xf>
    <xf numFmtId="167" fontId="33" fillId="0" borderId="86" xfId="65" applyNumberFormat="1" applyFont="1" applyBorder="1" applyAlignment="1">
      <alignment horizontal="center"/>
      <protection/>
    </xf>
    <xf numFmtId="167" fontId="33" fillId="0" borderId="87" xfId="65" applyNumberFormat="1" applyFont="1" applyBorder="1" applyAlignment="1">
      <alignment horizontal="centerContinuous" vertical="center"/>
      <protection/>
    </xf>
    <xf numFmtId="167" fontId="33" fillId="0" borderId="0" xfId="65" applyNumberFormat="1" applyFont="1" applyAlignment="1">
      <alignment vertical="center"/>
      <protection/>
    </xf>
    <xf numFmtId="167" fontId="33" fillId="0" borderId="38" xfId="65" applyNumberFormat="1" applyFont="1" applyBorder="1" applyAlignment="1">
      <alignment horizontal="center" vertical="center" wrapText="1"/>
      <protection/>
    </xf>
    <xf numFmtId="167" fontId="33" fillId="0" borderId="42" xfId="65" applyNumberFormat="1" applyFont="1" applyBorder="1" applyAlignment="1">
      <alignment horizontal="center" vertical="center" wrapText="1"/>
      <protection/>
    </xf>
    <xf numFmtId="167" fontId="33" fillId="0" borderId="0" xfId="65" applyNumberFormat="1" applyFont="1" applyAlignment="1">
      <alignment horizontal="center" vertical="center"/>
      <protection/>
    </xf>
    <xf numFmtId="167" fontId="32" fillId="0" borderId="78" xfId="65" applyNumberFormat="1" applyFont="1" applyBorder="1" applyAlignment="1">
      <alignment horizontal="center" vertical="center" wrapText="1"/>
      <protection/>
    </xf>
    <xf numFmtId="167" fontId="32" fillId="0" borderId="43" xfId="65" applyNumberFormat="1" applyFont="1" applyBorder="1" applyAlignment="1" applyProtection="1">
      <alignment vertical="center" wrapText="1"/>
      <protection locked="0"/>
    </xf>
    <xf numFmtId="167" fontId="17" fillId="26" borderId="43" xfId="65" applyNumberFormat="1" applyFont="1" applyFill="1" applyBorder="1" applyAlignment="1" applyProtection="1">
      <alignment vertical="center" wrapText="1"/>
      <protection/>
    </xf>
    <xf numFmtId="167" fontId="17" fillId="0" borderId="88" xfId="65" applyNumberFormat="1" applyFont="1" applyBorder="1" applyAlignment="1">
      <alignment vertical="center" wrapText="1"/>
      <protection/>
    </xf>
    <xf numFmtId="167" fontId="17" fillId="0" borderId="44" xfId="65" applyNumberFormat="1" applyFont="1" applyBorder="1" applyAlignment="1">
      <alignment vertical="center" wrapText="1"/>
      <protection/>
    </xf>
    <xf numFmtId="167" fontId="32" fillId="0" borderId="14" xfId="65" applyNumberFormat="1" applyFont="1" applyBorder="1" applyAlignment="1">
      <alignment horizontal="center" vertical="center" wrapText="1"/>
      <protection/>
    </xf>
    <xf numFmtId="168" fontId="17" fillId="0" borderId="10" xfId="64" applyNumberFormat="1" applyFont="1" applyBorder="1" applyAlignment="1" applyProtection="1">
      <alignment vertical="center" wrapText="1"/>
      <protection locked="0"/>
    </xf>
    <xf numFmtId="167" fontId="17" fillId="0" borderId="39" xfId="65" applyNumberFormat="1" applyFont="1" applyBorder="1" applyAlignment="1" applyProtection="1">
      <alignment vertical="center" wrapText="1"/>
      <protection locked="0"/>
    </xf>
    <xf numFmtId="167" fontId="17" fillId="0" borderId="39" xfId="65" applyNumberFormat="1" applyBorder="1" applyAlignment="1">
      <alignment vertical="center" wrapText="1"/>
      <protection/>
    </xf>
    <xf numFmtId="167" fontId="17" fillId="0" borderId="67" xfId="65" applyNumberFormat="1" applyFont="1" applyBorder="1" applyAlignment="1" applyProtection="1">
      <alignment vertical="center" wrapText="1"/>
      <protection locked="0"/>
    </xf>
    <xf numFmtId="167" fontId="17" fillId="0" borderId="66" xfId="65" applyNumberFormat="1" applyFont="1" applyBorder="1" applyAlignment="1" applyProtection="1">
      <alignment vertical="center" wrapText="1"/>
      <protection locked="0"/>
    </xf>
    <xf numFmtId="167" fontId="17" fillId="0" borderId="80" xfId="65" applyNumberFormat="1" applyFont="1" applyBorder="1" applyAlignment="1" applyProtection="1">
      <alignment vertical="center" wrapText="1"/>
      <protection locked="0"/>
    </xf>
    <xf numFmtId="167" fontId="17" fillId="0" borderId="10" xfId="65" applyNumberFormat="1" applyFont="1" applyBorder="1" applyAlignment="1" applyProtection="1">
      <alignment vertical="center" wrapText="1"/>
      <protection locked="0"/>
    </xf>
    <xf numFmtId="167" fontId="17" fillId="0" borderId="10" xfId="65" applyNumberFormat="1" applyBorder="1" applyAlignment="1">
      <alignment vertical="center" wrapText="1"/>
      <protection/>
    </xf>
    <xf numFmtId="167" fontId="17" fillId="0" borderId="11" xfId="65" applyNumberFormat="1" applyFont="1" applyBorder="1" applyAlignment="1" applyProtection="1">
      <alignment vertical="center" wrapText="1"/>
      <protection locked="0"/>
    </xf>
    <xf numFmtId="167" fontId="17" fillId="0" borderId="41" xfId="65" applyNumberFormat="1" applyFont="1" applyBorder="1" applyAlignment="1" applyProtection="1">
      <alignment vertical="center" wrapText="1"/>
      <protection locked="0"/>
    </xf>
    <xf numFmtId="167" fontId="64" fillId="0" borderId="14" xfId="64" applyNumberFormat="1" applyFont="1" applyBorder="1" applyAlignment="1" applyProtection="1">
      <alignment vertical="center" wrapText="1"/>
      <protection locked="0"/>
    </xf>
    <xf numFmtId="167" fontId="64" fillId="0" borderId="64" xfId="64" applyNumberFormat="1" applyFont="1" applyBorder="1" applyAlignment="1" applyProtection="1">
      <alignment vertical="center" wrapText="1"/>
      <protection locked="0"/>
    </xf>
    <xf numFmtId="168" fontId="17" fillId="0" borderId="71" xfId="64" applyNumberFormat="1" applyFont="1" applyBorder="1" applyAlignment="1" applyProtection="1">
      <alignment vertical="center" wrapText="1"/>
      <protection locked="0"/>
    </xf>
    <xf numFmtId="167" fontId="17" fillId="0" borderId="71" xfId="65" applyNumberFormat="1" applyFont="1" applyBorder="1" applyAlignment="1" applyProtection="1">
      <alignment vertical="center" wrapText="1"/>
      <protection locked="0"/>
    </xf>
    <xf numFmtId="167" fontId="17" fillId="0" borderId="81" xfId="65" applyNumberFormat="1" applyFont="1" applyBorder="1" applyAlignment="1" applyProtection="1">
      <alignment vertical="center" wrapText="1"/>
      <protection locked="0"/>
    </xf>
    <xf numFmtId="167" fontId="33" fillId="0" borderId="37" xfId="65" applyNumberFormat="1" applyFont="1" applyBorder="1" applyAlignment="1">
      <alignment vertical="center" wrapText="1"/>
      <protection/>
    </xf>
    <xf numFmtId="167" fontId="17" fillId="26" borderId="38" xfId="65" applyNumberFormat="1" applyFont="1" applyFill="1" applyBorder="1" applyAlignment="1" applyProtection="1">
      <alignment vertical="center" wrapText="1"/>
      <protection/>
    </xf>
    <xf numFmtId="167" fontId="17" fillId="0" borderId="38" xfId="65" applyNumberFormat="1" applyFont="1" applyBorder="1" applyAlignment="1" applyProtection="1">
      <alignment vertical="center" wrapText="1"/>
      <protection/>
    </xf>
    <xf numFmtId="167" fontId="17" fillId="0" borderId="42" xfId="65" applyNumberFormat="1" applyFont="1" applyBorder="1" applyAlignment="1" applyProtection="1">
      <alignment vertical="center" wrapText="1"/>
      <protection/>
    </xf>
    <xf numFmtId="167" fontId="33" fillId="0" borderId="40" xfId="65" applyNumberFormat="1" applyFont="1" applyBorder="1" applyAlignment="1">
      <alignment horizontal="centerContinuous" vertical="center"/>
      <protection/>
    </xf>
    <xf numFmtId="167" fontId="33" fillId="0" borderId="0" xfId="65" applyNumberFormat="1" applyFont="1" applyBorder="1" applyAlignment="1">
      <alignment horizontal="center" vertical="center"/>
      <protection/>
    </xf>
    <xf numFmtId="167" fontId="17" fillId="0" borderId="0" xfId="65" applyNumberFormat="1" applyFont="1" applyBorder="1" applyAlignment="1">
      <alignment vertical="center" wrapText="1"/>
      <protection/>
    </xf>
    <xf numFmtId="167" fontId="17" fillId="0" borderId="0" xfId="65" applyNumberFormat="1" applyFont="1" applyBorder="1" applyAlignment="1" applyProtection="1">
      <alignment vertical="center" wrapText="1"/>
      <protection locked="0"/>
    </xf>
    <xf numFmtId="167" fontId="17" fillId="0" borderId="89" xfId="65" applyNumberFormat="1" applyFont="1" applyBorder="1" applyAlignment="1" applyProtection="1">
      <alignment vertical="center" wrapText="1"/>
      <protection locked="0"/>
    </xf>
    <xf numFmtId="167" fontId="17" fillId="0" borderId="38" xfId="65" applyNumberFormat="1" applyFont="1" applyBorder="1" applyAlignment="1" applyProtection="1">
      <alignment vertical="center" wrapText="1"/>
      <protection locked="0"/>
    </xf>
    <xf numFmtId="167" fontId="17" fillId="0" borderId="90" xfId="65" applyNumberFormat="1" applyFont="1" applyBorder="1" applyAlignment="1" applyProtection="1">
      <alignment vertical="center" wrapText="1"/>
      <protection locked="0"/>
    </xf>
    <xf numFmtId="167" fontId="17" fillId="0" borderId="42" xfId="65" applyNumberFormat="1" applyFont="1" applyBorder="1" applyAlignment="1" applyProtection="1">
      <alignment vertical="center" wrapText="1"/>
      <protection locked="0"/>
    </xf>
    <xf numFmtId="0" fontId="23" fillId="0" borderId="91" xfId="0" applyFont="1" applyBorder="1" applyAlignment="1">
      <alignment wrapText="1"/>
    </xf>
    <xf numFmtId="0" fontId="49" fillId="0" borderId="71" xfId="0" applyFont="1" applyBorder="1" applyAlignment="1">
      <alignment vertical="top" wrapText="1"/>
    </xf>
    <xf numFmtId="3" fontId="24" fillId="0" borderId="71" xfId="0" applyNumberFormat="1" applyFont="1" applyBorder="1" applyAlignment="1">
      <alignment horizontal="right" vertical="top" wrapText="1"/>
    </xf>
    <xf numFmtId="3" fontId="24" fillId="0" borderId="54" xfId="0" applyNumberFormat="1" applyFont="1" applyBorder="1" applyAlignment="1">
      <alignment horizontal="right" vertical="top" wrapText="1"/>
    </xf>
    <xf numFmtId="0" fontId="24" fillId="22" borderId="10" xfId="0" applyFont="1" applyFill="1" applyBorder="1" applyAlignment="1">
      <alignment horizontal="center" wrapText="1"/>
    </xf>
    <xf numFmtId="3" fontId="24" fillId="0" borderId="92" xfId="0" applyNumberFormat="1" applyFont="1" applyBorder="1" applyAlignment="1">
      <alignment horizontal="right" wrapText="1"/>
    </xf>
    <xf numFmtId="3" fontId="24" fillId="0" borderId="93" xfId="0" applyNumberFormat="1" applyFont="1" applyBorder="1" applyAlignment="1">
      <alignment horizontal="right" wrapText="1"/>
    </xf>
    <xf numFmtId="3" fontId="24" fillId="0" borderId="94" xfId="0" applyNumberFormat="1" applyFont="1" applyBorder="1" applyAlignment="1">
      <alignment horizontal="right" wrapText="1"/>
    </xf>
    <xf numFmtId="0" fontId="23" fillId="0" borderId="95" xfId="0" applyFont="1" applyBorder="1" applyAlignment="1">
      <alignment wrapText="1"/>
    </xf>
    <xf numFmtId="0" fontId="49" fillId="0" borderId="95" xfId="0" applyFont="1" applyBorder="1" applyAlignment="1">
      <alignment vertical="top" wrapText="1"/>
    </xf>
    <xf numFmtId="3" fontId="24" fillId="0" borderId="95" xfId="0" applyNumberFormat="1" applyFont="1" applyBorder="1" applyAlignment="1">
      <alignment horizontal="right" wrapText="1"/>
    </xf>
    <xf numFmtId="0" fontId="23" fillId="0" borderId="96" xfId="0" applyFont="1" applyBorder="1" applyAlignment="1">
      <alignment wrapText="1"/>
    </xf>
    <xf numFmtId="0" fontId="49" fillId="0" borderId="97" xfId="0" applyFont="1" applyBorder="1" applyAlignment="1">
      <alignment vertical="top" wrapText="1"/>
    </xf>
    <xf numFmtId="3" fontId="24" fillId="0" borderId="97" xfId="0" applyNumberFormat="1" applyFont="1" applyBorder="1" applyAlignment="1">
      <alignment horizontal="right" wrapText="1"/>
    </xf>
    <xf numFmtId="3" fontId="24" fillId="0" borderId="98" xfId="0" applyNumberFormat="1" applyFont="1" applyBorder="1" applyAlignment="1">
      <alignment horizontal="right" wrapText="1"/>
    </xf>
    <xf numFmtId="0" fontId="23" fillId="0" borderId="99" xfId="0" applyFont="1" applyBorder="1" applyAlignment="1">
      <alignment wrapText="1"/>
    </xf>
    <xf numFmtId="0" fontId="49" fillId="0" borderId="93" xfId="0" applyFont="1" applyBorder="1" applyAlignment="1">
      <alignment vertical="top" wrapText="1"/>
    </xf>
    <xf numFmtId="3" fontId="24" fillId="0" borderId="100" xfId="0" applyNumberFormat="1" applyFont="1" applyBorder="1" applyAlignment="1">
      <alignment horizontal="right" wrapText="1"/>
    </xf>
    <xf numFmtId="0" fontId="23" fillId="0" borderId="25" xfId="0" applyFont="1" applyBorder="1" applyAlignment="1">
      <alignment/>
    </xf>
    <xf numFmtId="0" fontId="23" fillId="0" borderId="4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horizontal="right" vertical="center" wrapText="1"/>
    </xf>
    <xf numFmtId="49" fontId="23" fillId="0" borderId="10" xfId="0" applyNumberFormat="1" applyFont="1" applyBorder="1" applyAlignment="1">
      <alignment vertical="top" wrapText="1"/>
    </xf>
    <xf numFmtId="0" fontId="23" fillId="0" borderId="64" xfId="0" applyFont="1" applyBorder="1" applyAlignment="1">
      <alignment horizontal="center" wrapText="1"/>
    </xf>
    <xf numFmtId="0" fontId="23" fillId="0" borderId="71" xfId="0" applyFont="1" applyBorder="1" applyAlignment="1">
      <alignment vertical="top" wrapText="1"/>
    </xf>
    <xf numFmtId="0" fontId="23" fillId="0" borderId="81" xfId="0" applyFont="1" applyBorder="1" applyAlignment="1">
      <alignment vertical="top" wrapText="1"/>
    </xf>
    <xf numFmtId="0" fontId="0" fillId="0" borderId="101" xfId="0" applyBorder="1" applyAlignment="1">
      <alignment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23" fillId="0" borderId="78" xfId="0" applyFont="1" applyBorder="1" applyAlignment="1">
      <alignment vertical="top" wrapText="1"/>
    </xf>
    <xf numFmtId="0" fontId="24" fillId="0" borderId="43" xfId="0" applyFont="1" applyBorder="1" applyAlignment="1">
      <alignment vertical="top" wrapText="1"/>
    </xf>
    <xf numFmtId="3" fontId="24" fillId="0" borderId="43" xfId="0" applyNumberFormat="1" applyFont="1" applyBorder="1" applyAlignment="1">
      <alignment vertical="top" wrapText="1"/>
    </xf>
    <xf numFmtId="3" fontId="24" fillId="0" borderId="44" xfId="0" applyNumberFormat="1" applyFont="1" applyBorder="1" applyAlignment="1">
      <alignment vertical="top" wrapText="1"/>
    </xf>
    <xf numFmtId="167" fontId="26" fillId="22" borderId="14" xfId="62" applyNumberFormat="1" applyFont="1" applyFill="1" applyBorder="1" applyAlignment="1">
      <alignment horizontal="center" vertical="center" wrapText="1"/>
      <protection/>
    </xf>
    <xf numFmtId="167" fontId="24" fillId="22" borderId="10" xfId="62" applyNumberFormat="1" applyFont="1" applyFill="1" applyBorder="1" applyAlignment="1">
      <alignment horizontal="center" vertical="center" wrapText="1"/>
      <protection/>
    </xf>
    <xf numFmtId="167" fontId="26" fillId="22" borderId="10" xfId="62" applyNumberFormat="1" applyFont="1" applyFill="1" applyBorder="1" applyAlignment="1">
      <alignment horizontal="center" vertical="center" wrapText="1"/>
      <protection/>
    </xf>
    <xf numFmtId="167" fontId="24" fillId="22" borderId="41" xfId="62" applyNumberFormat="1" applyFont="1" applyFill="1" applyBorder="1" applyAlignment="1">
      <alignment horizontal="center" vertical="center" wrapText="1"/>
      <protection/>
    </xf>
    <xf numFmtId="167" fontId="23" fillId="0" borderId="10" xfId="62" applyNumberFormat="1" applyFont="1" applyBorder="1" applyAlignment="1" applyProtection="1">
      <alignment horizontal="right" vertical="center" wrapText="1"/>
      <protection locked="0"/>
    </xf>
    <xf numFmtId="167" fontId="23" fillId="0" borderId="10" xfId="62" applyNumberFormat="1" applyFont="1" applyBorder="1" applyAlignment="1">
      <alignment vertical="center" wrapText="1"/>
      <protection/>
    </xf>
    <xf numFmtId="167" fontId="23" fillId="0" borderId="41" xfId="62" applyNumberFormat="1" applyFont="1" applyBorder="1" applyAlignment="1" applyProtection="1">
      <alignment horizontal="right" vertical="center" wrapText="1"/>
      <protection locked="0"/>
    </xf>
    <xf numFmtId="167" fontId="23" fillId="0" borderId="41" xfId="62" applyNumberFormat="1" applyFont="1" applyBorder="1" applyAlignment="1" applyProtection="1">
      <alignment horizontal="right" vertical="center" wrapText="1"/>
      <protection locked="0"/>
    </xf>
    <xf numFmtId="167" fontId="17" fillId="0" borderId="14" xfId="62" applyNumberFormat="1" applyFont="1" applyBorder="1" applyAlignment="1">
      <alignment horizontal="left" vertical="center" wrapText="1"/>
      <protection/>
    </xf>
    <xf numFmtId="167" fontId="23" fillId="0" borderId="10" xfId="62" applyNumberFormat="1" applyFont="1" applyBorder="1" applyAlignment="1" applyProtection="1">
      <alignment vertical="center" wrapText="1"/>
      <protection locked="0"/>
    </xf>
    <xf numFmtId="167" fontId="23" fillId="0" borderId="41" xfId="62" applyNumberFormat="1" applyFont="1" applyBorder="1" applyAlignment="1" applyProtection="1">
      <alignment horizontal="center" vertical="center" wrapText="1"/>
      <protection locked="0"/>
    </xf>
    <xf numFmtId="167" fontId="23" fillId="0" borderId="10" xfId="62" applyNumberFormat="1" applyFont="1" applyBorder="1" applyAlignment="1" applyProtection="1">
      <alignment horizontal="center" vertical="center" wrapText="1"/>
      <protection locked="0"/>
    </xf>
    <xf numFmtId="167" fontId="23" fillId="0" borderId="41" xfId="62" applyNumberFormat="1" applyFont="1" applyBorder="1" applyAlignment="1" applyProtection="1">
      <alignment horizontal="center" vertical="center" wrapText="1"/>
      <protection locked="0"/>
    </xf>
    <xf numFmtId="167" fontId="24" fillId="0" borderId="14" xfId="62" applyNumberFormat="1" applyFont="1" applyBorder="1" applyAlignment="1">
      <alignment horizontal="left" vertical="center" wrapText="1"/>
      <protection/>
    </xf>
    <xf numFmtId="167" fontId="24" fillId="0" borderId="10" xfId="62" applyNumberFormat="1" applyFont="1" applyBorder="1" applyAlignment="1">
      <alignment horizontal="right" vertical="center" wrapText="1"/>
      <protection/>
    </xf>
    <xf numFmtId="167" fontId="24" fillId="0" borderId="10" xfId="62" applyNumberFormat="1" applyFont="1" applyBorder="1" applyAlignment="1">
      <alignment vertical="center" wrapText="1"/>
      <protection/>
    </xf>
    <xf numFmtId="167" fontId="24" fillId="0" borderId="41" xfId="62" applyNumberFormat="1" applyFont="1" applyBorder="1" applyAlignment="1">
      <alignment vertical="center" wrapText="1"/>
      <protection/>
    </xf>
    <xf numFmtId="167" fontId="23" fillId="0" borderId="42" xfId="62" applyNumberFormat="1" applyFont="1" applyBorder="1" applyAlignment="1" applyProtection="1">
      <alignment horizontal="center" vertical="center" wrapText="1"/>
      <protection/>
    </xf>
    <xf numFmtId="167" fontId="26" fillId="22" borderId="14" xfId="63" applyNumberFormat="1" applyFont="1" applyFill="1" applyBorder="1" applyAlignment="1">
      <alignment horizontal="center" vertical="center" wrapText="1"/>
      <protection/>
    </xf>
    <xf numFmtId="167" fontId="24" fillId="22" borderId="10" xfId="63" applyNumberFormat="1" applyFont="1" applyFill="1" applyBorder="1" applyAlignment="1">
      <alignment horizontal="center" vertical="center" wrapText="1"/>
      <protection/>
    </xf>
    <xf numFmtId="167" fontId="26" fillId="22" borderId="10" xfId="63" applyNumberFormat="1" applyFont="1" applyFill="1" applyBorder="1" applyAlignment="1">
      <alignment horizontal="center" vertical="center" wrapText="1"/>
      <protection/>
    </xf>
    <xf numFmtId="167" fontId="24" fillId="22" borderId="41" xfId="63" applyNumberFormat="1" applyFont="1" applyFill="1" applyBorder="1" applyAlignment="1">
      <alignment horizontal="center" vertical="center" wrapText="1"/>
      <protection/>
    </xf>
    <xf numFmtId="167" fontId="23" fillId="0" borderId="10" xfId="63" applyNumberFormat="1" applyFont="1" applyBorder="1" applyAlignment="1" applyProtection="1">
      <alignment horizontal="right" vertical="center" wrapText="1"/>
      <protection locked="0"/>
    </xf>
    <xf numFmtId="167" fontId="23" fillId="0" borderId="10" xfId="63" applyNumberFormat="1" applyFont="1" applyBorder="1" applyAlignment="1">
      <alignment vertical="center" wrapText="1"/>
      <protection/>
    </xf>
    <xf numFmtId="167" fontId="23" fillId="0" borderId="41" xfId="63" applyNumberFormat="1" applyFont="1" applyBorder="1" applyAlignment="1" applyProtection="1">
      <alignment horizontal="right" vertical="center" wrapText="1"/>
      <protection locked="0"/>
    </xf>
    <xf numFmtId="167" fontId="23" fillId="0" borderId="41" xfId="63" applyNumberFormat="1" applyFont="1" applyBorder="1" applyAlignment="1" applyProtection="1">
      <alignment horizontal="right" vertical="center" wrapText="1"/>
      <protection locked="0"/>
    </xf>
    <xf numFmtId="167" fontId="23" fillId="0" borderId="10" xfId="63" applyNumberFormat="1" applyFont="1" applyBorder="1" applyAlignment="1" applyProtection="1">
      <alignment vertical="center" wrapText="1"/>
      <protection locked="0"/>
    </xf>
    <xf numFmtId="167" fontId="23" fillId="0" borderId="41" xfId="63" applyNumberFormat="1" applyFont="1" applyBorder="1" applyAlignment="1" applyProtection="1">
      <alignment horizontal="center" vertical="center" wrapText="1"/>
      <protection locked="0"/>
    </xf>
    <xf numFmtId="167" fontId="23" fillId="0" borderId="10" xfId="63" applyNumberFormat="1" applyFont="1" applyBorder="1" applyAlignment="1" applyProtection="1">
      <alignment horizontal="center" vertical="center" wrapText="1"/>
      <protection locked="0"/>
    </xf>
    <xf numFmtId="167" fontId="23" fillId="0" borderId="41" xfId="63" applyNumberFormat="1" applyFont="1" applyBorder="1" applyAlignment="1" applyProtection="1">
      <alignment horizontal="center" vertical="center" wrapText="1"/>
      <protection locked="0"/>
    </xf>
    <xf numFmtId="167" fontId="24" fillId="0" borderId="14" xfId="63" applyNumberFormat="1" applyFont="1" applyBorder="1" applyAlignment="1">
      <alignment horizontal="left" vertical="center" wrapText="1"/>
      <protection/>
    </xf>
    <xf numFmtId="1" fontId="24" fillId="0" borderId="10" xfId="63" applyNumberFormat="1" applyFont="1" applyBorder="1" applyAlignment="1">
      <alignment horizontal="right" vertical="center" wrapText="1"/>
      <protection/>
    </xf>
    <xf numFmtId="167" fontId="24" fillId="0" borderId="10" xfId="63" applyNumberFormat="1" applyFont="1" applyBorder="1" applyAlignment="1">
      <alignment vertical="center" wrapText="1"/>
      <protection/>
    </xf>
    <xf numFmtId="1" fontId="24" fillId="0" borderId="41" xfId="63" applyNumberFormat="1" applyFont="1" applyBorder="1" applyAlignment="1">
      <alignment vertical="center" wrapText="1"/>
      <protection/>
    </xf>
    <xf numFmtId="167" fontId="36" fillId="0" borderId="37" xfId="63" applyNumberFormat="1" applyFont="1" applyBorder="1" applyAlignment="1">
      <alignment horizontal="left" vertical="center" wrapText="1"/>
      <protection/>
    </xf>
    <xf numFmtId="167" fontId="36" fillId="0" borderId="38" xfId="63" applyNumberFormat="1" applyFont="1" applyBorder="1" applyAlignment="1">
      <alignment vertical="center" wrapText="1"/>
      <protection/>
    </xf>
    <xf numFmtId="167" fontId="23" fillId="0" borderId="42" xfId="63" applyNumberFormat="1" applyFont="1" applyBorder="1" applyAlignment="1" applyProtection="1">
      <alignment horizontal="right" vertical="center" wrapText="1"/>
      <protection/>
    </xf>
    <xf numFmtId="0" fontId="37" fillId="0" borderId="91" xfId="0" applyFont="1" applyBorder="1" applyAlignment="1">
      <alignment vertical="center"/>
    </xf>
    <xf numFmtId="167" fontId="64" fillId="0" borderId="15" xfId="64" applyNumberFormat="1" applyFont="1" applyBorder="1" applyAlignment="1" applyProtection="1">
      <alignment vertical="center" wrapText="1"/>
      <protection locked="0"/>
    </xf>
    <xf numFmtId="167" fontId="64" fillId="0" borderId="15" xfId="64" applyNumberFormat="1" applyFont="1" applyBorder="1" applyAlignment="1" applyProtection="1">
      <alignment vertical="center" wrapText="1"/>
      <protection locked="0"/>
    </xf>
    <xf numFmtId="167" fontId="64" fillId="0" borderId="104" xfId="64" applyNumberFormat="1" applyFont="1" applyBorder="1" applyAlignment="1" applyProtection="1">
      <alignment vertical="center" wrapText="1"/>
      <protection locked="0"/>
    </xf>
    <xf numFmtId="167" fontId="33" fillId="0" borderId="105" xfId="65" applyNumberFormat="1" applyFont="1" applyBorder="1" applyAlignment="1">
      <alignment vertical="center" wrapText="1"/>
      <protection/>
    </xf>
    <xf numFmtId="167" fontId="32" fillId="0" borderId="73" xfId="65" applyNumberFormat="1" applyFont="1" applyBorder="1" applyAlignment="1">
      <alignment horizontal="center" vertical="center" wrapText="1"/>
      <protection/>
    </xf>
    <xf numFmtId="167" fontId="32" fillId="0" borderId="65" xfId="65" applyNumberFormat="1" applyFont="1" applyBorder="1" applyAlignment="1">
      <alignment horizontal="center" vertical="center" wrapText="1"/>
      <protection/>
    </xf>
    <xf numFmtId="167" fontId="32" fillId="0" borderId="69" xfId="65" applyNumberFormat="1" applyFont="1" applyBorder="1" applyAlignment="1">
      <alignment horizontal="center" vertical="center" wrapText="1"/>
      <protection/>
    </xf>
    <xf numFmtId="167" fontId="32" fillId="0" borderId="37" xfId="65" applyNumberFormat="1" applyFont="1" applyBorder="1" applyAlignment="1">
      <alignment horizontal="center" vertical="center" wrapText="1"/>
      <protection/>
    </xf>
    <xf numFmtId="167" fontId="33" fillId="0" borderId="39" xfId="65" applyNumberFormat="1" applyFont="1" applyBorder="1" applyAlignment="1">
      <alignment horizontal="center"/>
      <protection/>
    </xf>
    <xf numFmtId="167" fontId="33" fillId="0" borderId="39" xfId="65" applyNumberFormat="1" applyFont="1" applyBorder="1" applyAlignment="1">
      <alignment horizontal="centerContinuous" vertical="center"/>
      <protection/>
    </xf>
    <xf numFmtId="167" fontId="34" fillId="0" borderId="38" xfId="65" applyNumberFormat="1" applyFont="1" applyBorder="1" applyAlignment="1">
      <alignment horizontal="center" vertical="center"/>
      <protection/>
    </xf>
    <xf numFmtId="167" fontId="33" fillId="0" borderId="38" xfId="65" applyNumberFormat="1" applyFont="1" applyBorder="1" applyAlignment="1">
      <alignment horizontal="center" vertical="center"/>
      <protection/>
    </xf>
    <xf numFmtId="167" fontId="33" fillId="0" borderId="86" xfId="65" applyNumberFormat="1" applyFont="1" applyBorder="1" applyAlignment="1">
      <alignment horizontal="centerContinuous" vertical="center"/>
      <protection/>
    </xf>
    <xf numFmtId="167" fontId="33" fillId="0" borderId="106" xfId="65" applyNumberFormat="1" applyFont="1" applyBorder="1" applyAlignment="1">
      <alignment horizontal="centerContinuous" vertical="center"/>
      <protection/>
    </xf>
    <xf numFmtId="167" fontId="32" fillId="0" borderId="78" xfId="65" applyNumberFormat="1" applyFont="1" applyBorder="1" applyAlignment="1" applyProtection="1">
      <alignment vertical="center" wrapText="1"/>
      <protection locked="0"/>
    </xf>
    <xf numFmtId="167" fontId="64" fillId="0" borderId="14" xfId="64" applyNumberFormat="1" applyFont="1" applyBorder="1" applyAlignment="1" applyProtection="1">
      <alignment vertical="center" wrapText="1"/>
      <protection locked="0"/>
    </xf>
    <xf numFmtId="167" fontId="34" fillId="0" borderId="85" xfId="65" applyNumberFormat="1" applyFont="1" applyBorder="1" applyAlignment="1">
      <alignment horizontal="center" vertical="center"/>
      <protection/>
    </xf>
    <xf numFmtId="167" fontId="33" fillId="0" borderId="86" xfId="65" applyNumberFormat="1" applyFont="1" applyBorder="1" applyAlignment="1">
      <alignment horizontal="center" vertical="center" wrapText="1"/>
      <protection/>
    </xf>
    <xf numFmtId="167" fontId="33" fillId="0" borderId="86" xfId="65" applyNumberFormat="1" applyFont="1" applyBorder="1" applyAlignment="1">
      <alignment horizontal="center" vertical="center"/>
      <protection/>
    </xf>
    <xf numFmtId="167" fontId="33" fillId="0" borderId="106" xfId="65" applyNumberFormat="1" applyFont="1" applyBorder="1" applyAlignment="1">
      <alignment horizontal="center" vertical="center"/>
      <protection/>
    </xf>
    <xf numFmtId="167" fontId="17" fillId="0" borderId="81" xfId="66" applyNumberFormat="1" applyBorder="1" applyAlignment="1" applyProtection="1">
      <alignment vertical="center" wrapText="1"/>
      <protection locked="0"/>
    </xf>
    <xf numFmtId="0" fontId="23" fillId="0" borderId="15" xfId="0" applyFont="1" applyFill="1" applyBorder="1" applyAlignment="1">
      <alignment horizontal="left" vertical="top" wrapText="1"/>
    </xf>
    <xf numFmtId="0" fontId="23" fillId="0" borderId="82" xfId="0" applyFont="1" applyBorder="1" applyAlignment="1">
      <alignment horizontal="left" vertical="top" wrapText="1"/>
    </xf>
    <xf numFmtId="0" fontId="26" fillId="22" borderId="107" xfId="0" applyFont="1" applyFill="1" applyBorder="1" applyAlignment="1">
      <alignment horizontal="center" vertical="top" wrapText="1"/>
    </xf>
    <xf numFmtId="0" fontId="26" fillId="22" borderId="101" xfId="0" applyFont="1" applyFill="1" applyBorder="1" applyAlignment="1">
      <alignment horizontal="center" vertical="top" wrapText="1"/>
    </xf>
    <xf numFmtId="0" fontId="24" fillId="0" borderId="7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23" fillId="0" borderId="69" xfId="0" applyFont="1" applyBorder="1" applyAlignment="1">
      <alignment horizontal="center" vertical="top" wrapText="1"/>
    </xf>
    <xf numFmtId="0" fontId="23" fillId="0" borderId="81" xfId="0" applyFont="1" applyFill="1" applyBorder="1" applyAlignment="1">
      <alignment horizontal="left" vertical="top" wrapText="1"/>
    </xf>
    <xf numFmtId="0" fontId="24" fillId="0" borderId="44" xfId="0" applyFont="1" applyBorder="1" applyAlignment="1">
      <alignment horizontal="left" vertical="top" wrapText="1"/>
    </xf>
    <xf numFmtId="3" fontId="24" fillId="0" borderId="83" xfId="0" applyNumberFormat="1" applyFont="1" applyBorder="1" applyAlignment="1">
      <alignment horizontal="right" vertical="top" wrapText="1"/>
    </xf>
    <xf numFmtId="0" fontId="24" fillId="0" borderId="78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65" fillId="0" borderId="10" xfId="58" applyFont="1" applyFill="1" applyBorder="1" applyAlignment="1" applyProtection="1">
      <alignment/>
      <protection/>
    </xf>
    <xf numFmtId="0" fontId="0" fillId="0" borderId="0" xfId="0" applyAlignment="1">
      <alignment horizontal="right" vertical="center"/>
    </xf>
    <xf numFmtId="0" fontId="37" fillId="0" borderId="39" xfId="0" applyFont="1" applyBorder="1" applyAlignment="1">
      <alignment horizontal="center" vertical="center" wrapText="1"/>
    </xf>
    <xf numFmtId="0" fontId="37" fillId="0" borderId="39" xfId="0" applyFont="1" applyBorder="1" applyAlignment="1">
      <alignment/>
    </xf>
    <xf numFmtId="0" fontId="0" fillId="0" borderId="10" xfId="0" applyBorder="1" applyAlignment="1">
      <alignment/>
    </xf>
    <xf numFmtId="2" fontId="37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7" fillId="0" borderId="10" xfId="0" applyFont="1" applyBorder="1" applyAlignment="1">
      <alignment/>
    </xf>
    <xf numFmtId="0" fontId="37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37" fillId="0" borderId="37" xfId="0" applyFont="1" applyBorder="1" applyAlignment="1">
      <alignment wrapText="1"/>
    </xf>
    <xf numFmtId="0" fontId="0" fillId="0" borderId="38" xfId="0" applyBorder="1" applyAlignment="1">
      <alignment/>
    </xf>
    <xf numFmtId="0" fontId="0" fillId="0" borderId="38" xfId="0" applyBorder="1" applyAlignment="1">
      <alignment wrapText="1"/>
    </xf>
    <xf numFmtId="9" fontId="37" fillId="0" borderId="38" xfId="0" applyNumberFormat="1" applyFont="1" applyBorder="1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0" fontId="37" fillId="0" borderId="43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 wrapText="1"/>
    </xf>
    <xf numFmtId="3" fontId="0" fillId="0" borderId="108" xfId="0" applyNumberFormat="1" applyBorder="1" applyAlignment="1">
      <alignment horizontal="center" vertical="center"/>
    </xf>
    <xf numFmtId="0" fontId="37" fillId="0" borderId="108" xfId="0" applyFont="1" applyFill="1" applyBorder="1" applyAlignment="1">
      <alignment horizontal="center" vertical="center" wrapText="1"/>
    </xf>
    <xf numFmtId="0" fontId="37" fillId="0" borderId="108" xfId="0" applyFont="1" applyBorder="1" applyAlignment="1">
      <alignment horizontal="center" vertical="center" wrapText="1"/>
    </xf>
    <xf numFmtId="3" fontId="37" fillId="0" borderId="108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right" wrapText="1"/>
    </xf>
    <xf numFmtId="3" fontId="24" fillId="0" borderId="109" xfId="0" applyNumberFormat="1" applyFont="1" applyBorder="1" applyAlignment="1">
      <alignment horizontal="right" wrapText="1"/>
    </xf>
    <xf numFmtId="0" fontId="47" fillId="24" borderId="38" xfId="0" applyFont="1" applyFill="1" applyBorder="1" applyAlignment="1">
      <alignment vertical="top" wrapText="1"/>
    </xf>
    <xf numFmtId="3" fontId="47" fillId="0" borderId="38" xfId="0" applyNumberFormat="1" applyFont="1" applyBorder="1" applyAlignment="1">
      <alignment horizontal="right" vertical="top" wrapText="1"/>
    </xf>
    <xf numFmtId="0" fontId="37" fillId="0" borderId="78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3" fontId="23" fillId="0" borderId="110" xfId="0" applyNumberFormat="1" applyFont="1" applyFill="1" applyBorder="1" applyAlignment="1">
      <alignment horizontal="right" vertical="top" wrapText="1"/>
    </xf>
    <xf numFmtId="0" fontId="23" fillId="0" borderId="60" xfId="0" applyFont="1" applyBorder="1" applyAlignment="1">
      <alignment horizontal="center"/>
    </xf>
    <xf numFmtId="0" fontId="24" fillId="0" borderId="111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2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0" fillId="0" borderId="1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22" borderId="15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22" borderId="112" xfId="0" applyFont="1" applyFill="1" applyBorder="1" applyAlignment="1">
      <alignment horizontal="center" vertical="center" wrapText="1"/>
    </xf>
    <xf numFmtId="0" fontId="24" fillId="0" borderId="113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24" fillId="22" borderId="11" xfId="0" applyFont="1" applyFill="1" applyBorder="1" applyAlignment="1">
      <alignment horizontal="center" vertical="center" wrapText="1"/>
    </xf>
    <xf numFmtId="0" fontId="24" fillId="22" borderId="15" xfId="0" applyFont="1" applyFill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24" fillId="0" borderId="113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6" fillId="0" borderId="114" xfId="58" applyFont="1" applyFill="1" applyBorder="1" applyAlignment="1" applyProtection="1">
      <alignment/>
      <protection/>
    </xf>
    <xf numFmtId="0" fontId="26" fillId="0" borderId="115" xfId="58" applyFont="1" applyFill="1" applyBorder="1" applyAlignment="1" applyProtection="1">
      <alignment/>
      <protection/>
    </xf>
    <xf numFmtId="0" fontId="26" fillId="0" borderId="116" xfId="58" applyFont="1" applyFill="1" applyBorder="1" applyAlignment="1" applyProtection="1">
      <alignment horizontal="left" vertical="center"/>
      <protection/>
    </xf>
    <xf numFmtId="0" fontId="26" fillId="0" borderId="15" xfId="58" applyFont="1" applyFill="1" applyBorder="1" applyAlignment="1" applyProtection="1">
      <alignment horizontal="left" vertical="center"/>
      <protection/>
    </xf>
    <xf numFmtId="0" fontId="26" fillId="0" borderId="11" xfId="58" applyFont="1" applyFill="1" applyBorder="1" applyAlignment="1" applyProtection="1">
      <alignment/>
      <protection/>
    </xf>
    <xf numFmtId="0" fontId="26" fillId="0" borderId="112" xfId="58" applyFont="1" applyFill="1" applyBorder="1" applyAlignment="1" applyProtection="1">
      <alignment/>
      <protection/>
    </xf>
    <xf numFmtId="0" fontId="45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top" wrapText="1"/>
    </xf>
    <xf numFmtId="0" fontId="0" fillId="0" borderId="60" xfId="0" applyBorder="1" applyAlignment="1">
      <alignment horizontal="center"/>
    </xf>
    <xf numFmtId="0" fontId="2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24" fillId="0" borderId="11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24" fillId="0" borderId="11" xfId="58" applyFont="1" applyFill="1" applyBorder="1" applyAlignment="1" applyProtection="1">
      <alignment horizontal="left" vertical="center"/>
      <protection/>
    </xf>
    <xf numFmtId="0" fontId="24" fillId="0" borderId="112" xfId="58" applyFont="1" applyFill="1" applyBorder="1" applyAlignment="1" applyProtection="1">
      <alignment horizontal="left" vertical="center"/>
      <protection/>
    </xf>
    <xf numFmtId="0" fontId="23" fillId="0" borderId="11" xfId="58" applyFont="1" applyFill="1" applyBorder="1" applyAlignment="1" applyProtection="1">
      <alignment/>
      <protection/>
    </xf>
    <xf numFmtId="0" fontId="23" fillId="0" borderId="15" xfId="58" applyFont="1" applyFill="1" applyBorder="1" applyAlignment="1" applyProtection="1">
      <alignment/>
      <protection/>
    </xf>
    <xf numFmtId="0" fontId="25" fillId="0" borderId="0" xfId="58" applyFont="1" applyFill="1" applyAlignment="1" applyProtection="1">
      <alignment horizontal="left" vertical="center" wrapText="1"/>
      <protection/>
    </xf>
    <xf numFmtId="0" fontId="24" fillId="0" borderId="15" xfId="58" applyFont="1" applyFill="1" applyBorder="1" applyAlignment="1" applyProtection="1">
      <alignment horizontal="left" vertical="center"/>
      <protection/>
    </xf>
    <xf numFmtId="0" fontId="24" fillId="0" borderId="11" xfId="58" applyFont="1" applyFill="1" applyBorder="1" applyAlignment="1" applyProtection="1">
      <alignment/>
      <protection/>
    </xf>
    <xf numFmtId="0" fontId="24" fillId="0" borderId="15" xfId="58" applyFont="1" applyFill="1" applyBorder="1" applyAlignment="1" applyProtection="1">
      <alignment/>
      <protection/>
    </xf>
    <xf numFmtId="0" fontId="26" fillId="22" borderId="118" xfId="0" applyFont="1" applyFill="1" applyBorder="1" applyAlignment="1">
      <alignment horizontal="center" vertical="top" wrapText="1"/>
    </xf>
    <xf numFmtId="0" fontId="26" fillId="22" borderId="41" xfId="0" applyFont="1" applyFill="1" applyBorder="1" applyAlignment="1">
      <alignment horizontal="center" vertical="top" wrapText="1"/>
    </xf>
    <xf numFmtId="0" fontId="26" fillId="22" borderId="17" xfId="0" applyFont="1" applyFill="1" applyBorder="1" applyAlignment="1">
      <alignment horizontal="center" vertical="top" wrapText="1"/>
    </xf>
    <xf numFmtId="0" fontId="26" fillId="22" borderId="12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52" fillId="7" borderId="43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wrapText="1"/>
    </xf>
    <xf numFmtId="0" fontId="53" fillId="0" borderId="0" xfId="0" applyFont="1" applyFill="1" applyAlignment="1">
      <alignment horizontal="left" wrapText="1"/>
    </xf>
    <xf numFmtId="0" fontId="52" fillId="7" borderId="44" xfId="0" applyFont="1" applyFill="1" applyBorder="1" applyAlignment="1">
      <alignment horizontal="center" vertical="center" wrapText="1"/>
    </xf>
    <xf numFmtId="0" fontId="52" fillId="7" borderId="43" xfId="0" applyFont="1" applyFill="1" applyBorder="1" applyAlignment="1">
      <alignment horizontal="center" vertical="center" wrapText="1"/>
    </xf>
    <xf numFmtId="0" fontId="52" fillId="7" borderId="44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Alignment="1">
      <alignment horizontal="left"/>
    </xf>
    <xf numFmtId="0" fontId="51" fillId="7" borderId="43" xfId="0" applyFont="1" applyFill="1" applyBorder="1" applyAlignment="1">
      <alignment horizontal="center" vertical="center" wrapText="1"/>
    </xf>
    <xf numFmtId="0" fontId="51" fillId="7" borderId="44" xfId="0" applyFont="1" applyFill="1" applyBorder="1" applyAlignment="1">
      <alignment horizontal="center" vertical="center" wrapText="1"/>
    </xf>
    <xf numFmtId="10" fontId="23" fillId="0" borderId="106" xfId="0" applyNumberFormat="1" applyFont="1" applyFill="1" applyBorder="1" applyAlignment="1">
      <alignment horizontal="center" vertical="center" wrapText="1"/>
    </xf>
    <xf numFmtId="10" fontId="23" fillId="0" borderId="80" xfId="0" applyNumberFormat="1" applyFont="1" applyFill="1" applyBorder="1" applyAlignment="1">
      <alignment horizontal="center" vertical="center" wrapText="1"/>
    </xf>
    <xf numFmtId="0" fontId="24" fillId="22" borderId="106" xfId="0" applyFont="1" applyFill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84" xfId="0" applyFont="1" applyBorder="1" applyAlignment="1">
      <alignment horizontal="right"/>
    </xf>
    <xf numFmtId="0" fontId="24" fillId="22" borderId="39" xfId="0" applyFont="1" applyFill="1" applyBorder="1" applyAlignment="1">
      <alignment horizontal="center" vertical="top" wrapText="1"/>
    </xf>
    <xf numFmtId="0" fontId="24" fillId="22" borderId="10" xfId="0" applyFont="1" applyFill="1" applyBorder="1" applyAlignment="1">
      <alignment horizontal="center" vertical="top" wrapText="1"/>
    </xf>
    <xf numFmtId="0" fontId="24" fillId="22" borderId="119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4" fillId="22" borderId="120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4" fillId="22" borderId="67" xfId="0" applyFont="1" applyFill="1" applyBorder="1" applyAlignment="1">
      <alignment horizontal="center" vertical="center" wrapText="1"/>
    </xf>
    <xf numFmtId="167" fontId="25" fillId="0" borderId="0" xfId="62" applyNumberFormat="1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167" fontId="26" fillId="0" borderId="20" xfId="62" applyNumberFormat="1" applyFont="1" applyBorder="1" applyAlignment="1">
      <alignment horizontal="center" vertical="center" wrapText="1"/>
      <protection/>
    </xf>
    <xf numFmtId="167" fontId="26" fillId="0" borderId="18" xfId="62" applyNumberFormat="1" applyFont="1" applyBorder="1" applyAlignment="1">
      <alignment horizontal="center" vertical="center" wrapText="1"/>
      <protection/>
    </xf>
    <xf numFmtId="167" fontId="26" fillId="0" borderId="113" xfId="62" applyNumberFormat="1" applyFont="1" applyBorder="1" applyAlignment="1">
      <alignment horizontal="center" vertical="center" wrapText="1"/>
      <protection/>
    </xf>
    <xf numFmtId="167" fontId="26" fillId="0" borderId="121" xfId="62" applyNumberFormat="1" applyFont="1" applyBorder="1" applyAlignment="1">
      <alignment horizontal="center" vertical="center" wrapText="1"/>
      <protection/>
    </xf>
    <xf numFmtId="167" fontId="26" fillId="0" borderId="73" xfId="63" applyNumberFormat="1" applyFont="1" applyBorder="1" applyAlignment="1">
      <alignment horizontal="center" vertical="center" wrapText="1"/>
      <protection/>
    </xf>
    <xf numFmtId="167" fontId="26" fillId="0" borderId="39" xfId="63" applyNumberFormat="1" applyFont="1" applyBorder="1" applyAlignment="1">
      <alignment horizontal="center" vertical="center" wrapText="1"/>
      <protection/>
    </xf>
    <xf numFmtId="167" fontId="26" fillId="0" borderId="122" xfId="63" applyNumberFormat="1" applyFont="1" applyBorder="1" applyAlignment="1">
      <alignment horizontal="center" vertical="center" wrapText="1"/>
      <protection/>
    </xf>
    <xf numFmtId="167" fontId="26" fillId="0" borderId="21" xfId="63" applyNumberFormat="1" applyFont="1" applyBorder="1" applyAlignment="1">
      <alignment horizontal="center" vertical="center" wrapText="1"/>
      <protection/>
    </xf>
    <xf numFmtId="0" fontId="43" fillId="0" borderId="73" xfId="56" applyFont="1" applyBorder="1" applyAlignment="1">
      <alignment horizontal="left"/>
      <protection/>
    </xf>
    <xf numFmtId="0" fontId="43" fillId="0" borderId="39" xfId="56" applyFont="1" applyBorder="1" applyAlignment="1">
      <alignment horizontal="left"/>
      <protection/>
    </xf>
    <xf numFmtId="0" fontId="43" fillId="0" borderId="14" xfId="56" applyFont="1" applyBorder="1" applyAlignment="1">
      <alignment horizontal="left"/>
      <protection/>
    </xf>
    <xf numFmtId="0" fontId="43" fillId="0" borderId="10" xfId="56" applyFont="1" applyBorder="1" applyAlignment="1">
      <alignment horizontal="left"/>
      <protection/>
    </xf>
    <xf numFmtId="0" fontId="43" fillId="0" borderId="0" xfId="56" applyFont="1" applyAlignment="1">
      <alignment horizontal="center" vertical="center" wrapText="1"/>
      <protection/>
    </xf>
    <xf numFmtId="0" fontId="43" fillId="0" borderId="37" xfId="56" applyFont="1" applyBorder="1" applyAlignment="1">
      <alignment horizontal="left"/>
      <protection/>
    </xf>
    <xf numFmtId="0" fontId="43" fillId="0" borderId="38" xfId="56" applyFont="1" applyBorder="1" applyAlignment="1">
      <alignment horizontal="left"/>
      <protection/>
    </xf>
    <xf numFmtId="0" fontId="43" fillId="16" borderId="123" xfId="56" applyFont="1" applyFill="1" applyBorder="1" applyAlignment="1">
      <alignment horizontal="center"/>
      <protection/>
    </xf>
    <xf numFmtId="0" fontId="43" fillId="16" borderId="124" xfId="56" applyFont="1" applyFill="1" applyBorder="1" applyAlignment="1">
      <alignment horizontal="center"/>
      <protection/>
    </xf>
    <xf numFmtId="0" fontId="43" fillId="16" borderId="125" xfId="56" applyFont="1" applyFill="1" applyBorder="1" applyAlignment="1">
      <alignment horizontal="center"/>
      <protection/>
    </xf>
    <xf numFmtId="0" fontId="43" fillId="0" borderId="37" xfId="56" applyFont="1" applyBorder="1" applyAlignment="1">
      <alignment horizontal="left" vertical="center"/>
      <protection/>
    </xf>
    <xf numFmtId="0" fontId="43" fillId="0" borderId="38" xfId="56" applyFont="1" applyBorder="1" applyAlignment="1">
      <alignment horizontal="left" vertical="center"/>
      <protection/>
    </xf>
    <xf numFmtId="0" fontId="43" fillId="0" borderId="78" xfId="56" applyFont="1" applyBorder="1" applyAlignment="1">
      <alignment horizontal="left" vertical="center"/>
      <protection/>
    </xf>
    <xf numFmtId="0" fontId="43" fillId="0" borderId="43" xfId="56" applyFont="1" applyBorder="1" applyAlignment="1">
      <alignment horizontal="left" vertical="center"/>
      <protection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71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horizontal="center" vertical="center"/>
    </xf>
    <xf numFmtId="3" fontId="37" fillId="0" borderId="53" xfId="0" applyNumberFormat="1" applyFont="1" applyBorder="1" applyAlignment="1">
      <alignment horizontal="right"/>
    </xf>
    <xf numFmtId="3" fontId="37" fillId="0" borderId="109" xfId="0" applyNumberFormat="1" applyFont="1" applyBorder="1" applyAlignment="1">
      <alignment horizontal="right"/>
    </xf>
    <xf numFmtId="167" fontId="30" fillId="0" borderId="0" xfId="64" applyNumberFormat="1" applyFont="1" applyAlignment="1">
      <alignment horizontal="center" vertical="center" wrapText="1"/>
      <protection/>
    </xf>
    <xf numFmtId="0" fontId="17" fillId="0" borderId="0" xfId="66" applyFont="1" applyAlignment="1">
      <alignment horizontal="center" vertical="center" wrapText="1"/>
      <protection/>
    </xf>
    <xf numFmtId="0" fontId="17" fillId="0" borderId="0" xfId="66" applyAlignment="1">
      <alignment horizontal="center" vertical="center" wrapText="1"/>
      <protection/>
    </xf>
    <xf numFmtId="0" fontId="37" fillId="22" borderId="17" xfId="0" applyFont="1" applyFill="1" applyBorder="1" applyAlignment="1">
      <alignment horizontal="center" vertical="center"/>
    </xf>
    <xf numFmtId="0" fontId="37" fillId="22" borderId="12" xfId="0" applyFont="1" applyFill="1" applyBorder="1" applyAlignment="1">
      <alignment horizontal="center" vertical="center"/>
    </xf>
    <xf numFmtId="0" fontId="37" fillId="22" borderId="18" xfId="0" applyFont="1" applyFill="1" applyBorder="1" applyAlignment="1">
      <alignment horizontal="center" vertical="center"/>
    </xf>
    <xf numFmtId="0" fontId="37" fillId="22" borderId="10" xfId="0" applyFont="1" applyFill="1" applyBorder="1" applyAlignment="1">
      <alignment horizontal="center" vertical="center"/>
    </xf>
    <xf numFmtId="0" fontId="37" fillId="22" borderId="117" xfId="0" applyFont="1" applyFill="1" applyBorder="1" applyAlignment="1">
      <alignment horizontal="center" vertical="center"/>
    </xf>
    <xf numFmtId="0" fontId="37" fillId="22" borderId="16" xfId="0" applyFont="1" applyFill="1" applyBorder="1" applyAlignment="1">
      <alignment horizontal="center" vertical="center"/>
    </xf>
    <xf numFmtId="167" fontId="32" fillId="0" borderId="73" xfId="65" applyNumberFormat="1" applyFont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/>
    </xf>
    <xf numFmtId="167" fontId="17" fillId="0" borderId="0" xfId="65" applyNumberFormat="1" applyFont="1" applyAlignment="1">
      <alignment horizontal="center" vertical="center" wrapText="1"/>
      <protection/>
    </xf>
    <xf numFmtId="167" fontId="17" fillId="0" borderId="0" xfId="65" applyNumberFormat="1" applyAlignment="1">
      <alignment horizontal="center" vertical="center" wrapText="1"/>
      <protection/>
    </xf>
    <xf numFmtId="167" fontId="17" fillId="0" borderId="0" xfId="65" applyNumberFormat="1" applyFont="1" applyBorder="1" applyAlignment="1">
      <alignment horizontal="center" vertical="center" wrapText="1"/>
      <protection/>
    </xf>
    <xf numFmtId="167" fontId="17" fillId="0" borderId="0" xfId="65" applyNumberFormat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17" fillId="0" borderId="0" xfId="67" applyFont="1" applyBorder="1" applyAlignment="1" applyProtection="1">
      <alignment horizontal="center" vertical="center" wrapText="1"/>
      <protection/>
    </xf>
    <xf numFmtId="0" fontId="37" fillId="0" borderId="116" xfId="0" applyFont="1" applyBorder="1" applyAlignment="1">
      <alignment wrapText="1"/>
    </xf>
    <xf numFmtId="0" fontId="37" fillId="0" borderId="112" xfId="0" applyFont="1" applyBorder="1" applyAlignment="1">
      <alignment wrapText="1"/>
    </xf>
    <xf numFmtId="0" fontId="37" fillId="0" borderId="15" xfId="0" applyFont="1" applyBorder="1" applyAlignment="1">
      <alignment wrapText="1"/>
    </xf>
    <xf numFmtId="0" fontId="0" fillId="0" borderId="116" xfId="0" applyBorder="1" applyAlignment="1">
      <alignment/>
    </xf>
    <xf numFmtId="0" fontId="0" fillId="0" borderId="112" xfId="0" applyBorder="1" applyAlignment="1">
      <alignment/>
    </xf>
    <xf numFmtId="0" fontId="0" fillId="0" borderId="15" xfId="0" applyBorder="1" applyAlignment="1">
      <alignment/>
    </xf>
    <xf numFmtId="0" fontId="37" fillId="0" borderId="116" xfId="0" applyFont="1" applyBorder="1" applyAlignment="1">
      <alignment/>
    </xf>
    <xf numFmtId="0" fontId="37" fillId="0" borderId="112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26" xfId="0" applyFont="1" applyBorder="1" applyAlignment="1">
      <alignment horizontal="center" vertical="center" wrapText="1"/>
    </xf>
    <xf numFmtId="0" fontId="37" fillId="0" borderId="127" xfId="0" applyFont="1" applyBorder="1" applyAlignment="1">
      <alignment horizontal="center" vertical="center" wrapText="1"/>
    </xf>
    <xf numFmtId="0" fontId="37" fillId="0" borderId="128" xfId="0" applyFont="1" applyBorder="1" applyAlignment="1">
      <alignment horizontal="center" vertical="center" wrapText="1"/>
    </xf>
    <xf numFmtId="0" fontId="0" fillId="0" borderId="116" xfId="0" applyBorder="1" applyAlignment="1">
      <alignment wrapText="1"/>
    </xf>
    <xf numFmtId="0" fontId="0" fillId="0" borderId="112" xfId="0" applyBorder="1" applyAlignment="1">
      <alignment wrapText="1"/>
    </xf>
    <xf numFmtId="0" fontId="0" fillId="0" borderId="15" xfId="0" applyBorder="1" applyAlignment="1">
      <alignment wrapText="1"/>
    </xf>
    <xf numFmtId="0" fontId="26" fillId="22" borderId="129" xfId="0" applyFont="1" applyFill="1" applyBorder="1" applyAlignment="1">
      <alignment horizontal="center" vertical="top" wrapText="1"/>
    </xf>
    <xf numFmtId="0" fontId="26" fillId="22" borderId="22" xfId="0" applyFont="1" applyFill="1" applyBorder="1" applyAlignment="1">
      <alignment horizontal="center" vertical="top" wrapText="1"/>
    </xf>
    <xf numFmtId="0" fontId="23" fillId="0" borderId="64" xfId="0" applyFont="1" applyBorder="1" applyAlignment="1">
      <alignment horizontal="center" vertical="top" wrapText="1"/>
    </xf>
    <xf numFmtId="0" fontId="23" fillId="0" borderId="69" xfId="0" applyFont="1" applyBorder="1" applyAlignment="1">
      <alignment horizontal="center" vertical="top" wrapText="1"/>
    </xf>
    <xf numFmtId="0" fontId="26" fillId="22" borderId="130" xfId="0" applyFont="1" applyFill="1" applyBorder="1" applyAlignment="1">
      <alignment horizontal="center" vertical="top" wrapText="1"/>
    </xf>
    <xf numFmtId="0" fontId="26" fillId="22" borderId="131" xfId="0" applyFont="1" applyFill="1" applyBorder="1" applyAlignment="1">
      <alignment horizontal="center" vertical="top" wrapText="1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5" xfId="56"/>
    <cellStyle name="Normál 2" xfId="57"/>
    <cellStyle name="Normál 2 2" xfId="58"/>
    <cellStyle name="Normál 2_Marcali Városi Önkormányzat Bevételei" xfId="59"/>
    <cellStyle name="Normál 3" xfId="60"/>
    <cellStyle name="Normál 4" xfId="61"/>
    <cellStyle name="Normál_1.a melléklet 7-2005 (II.18) rendelet" xfId="62"/>
    <cellStyle name="Normál_1.b melléklet 7-2005 (II.18) rendelet" xfId="63"/>
    <cellStyle name="Normál_11. sz. melléklet Hitelek 7-2005 (II.18) rendelet" xfId="64"/>
    <cellStyle name="Normál_12. sz. melléklet Többéves kihatás 7-2005 (II.18) rendelet" xfId="65"/>
    <cellStyle name="Normál_13. sz. melléklet Adott támogatás 7-2005 (II.18.) rendelet" xfId="66"/>
    <cellStyle name="Normál_SEGEDLETEK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F77"/>
  <sheetViews>
    <sheetView zoomScale="120" zoomScaleNormal="120" zoomScalePageLayoutView="0" workbookViewId="0" topLeftCell="A1">
      <selection activeCell="B11" sqref="B11"/>
    </sheetView>
  </sheetViews>
  <sheetFormatPr defaultColWidth="8.00390625" defaultRowHeight="12.75"/>
  <cols>
    <col min="1" max="1" width="8.140625" style="148" customWidth="1"/>
    <col min="2" max="2" width="92.140625" style="148" customWidth="1"/>
    <col min="3" max="3" width="15.00390625" style="148" customWidth="1"/>
    <col min="4" max="4" width="11.421875" style="148" customWidth="1"/>
    <col min="5" max="5" width="13.8515625" style="148" customWidth="1"/>
    <col min="6" max="6" width="11.421875" style="148" customWidth="1"/>
    <col min="7" max="16384" width="8.00390625" style="148" customWidth="1"/>
  </cols>
  <sheetData>
    <row r="1" spans="2:3" ht="13.5" customHeight="1">
      <c r="B1" s="715" t="s">
        <v>561</v>
      </c>
      <c r="C1" s="716"/>
    </row>
    <row r="2" spans="2:3" ht="23.25" customHeight="1" thickBot="1">
      <c r="B2" s="717" t="s">
        <v>346</v>
      </c>
      <c r="C2" s="717"/>
    </row>
    <row r="3" spans="1:6" s="147" customFormat="1" ht="34.5" customHeight="1" thickBot="1" thickTop="1">
      <c r="A3" s="255" t="s">
        <v>0</v>
      </c>
      <c r="B3" s="256" t="s">
        <v>1</v>
      </c>
      <c r="C3" s="257" t="s">
        <v>348</v>
      </c>
      <c r="D3" s="148"/>
      <c r="E3" s="148"/>
      <c r="F3" s="148"/>
    </row>
    <row r="4" spans="1:6" s="175" customFormat="1" ht="16.5" thickTop="1">
      <c r="A4" s="252" t="s">
        <v>2</v>
      </c>
      <c r="B4" s="253" t="s">
        <v>3</v>
      </c>
      <c r="C4" s="254">
        <f>C5+C6</f>
        <v>858754</v>
      </c>
      <c r="D4" s="160"/>
      <c r="E4" s="160"/>
      <c r="F4" s="160"/>
    </row>
    <row r="5" spans="1:3" ht="15.75">
      <c r="A5" s="249"/>
      <c r="B5" s="151" t="s">
        <v>4</v>
      </c>
      <c r="C5" s="152">
        <f>'3.Intézményi bevételek'!C14</f>
        <v>208049</v>
      </c>
    </row>
    <row r="6" spans="1:3" ht="15.75">
      <c r="A6" s="250"/>
      <c r="B6" s="150" t="s">
        <v>332</v>
      </c>
      <c r="C6" s="152">
        <f>C7+C8+'1.tájékoztató kimutatás'!C6</f>
        <v>650705</v>
      </c>
    </row>
    <row r="7" spans="1:3" ht="15.75">
      <c r="A7" s="251"/>
      <c r="B7" s="149" t="s">
        <v>5</v>
      </c>
      <c r="C7" s="152">
        <f>'5.1 Önkormányzat bevétele'!C5</f>
        <v>83505</v>
      </c>
    </row>
    <row r="8" spans="1:3" ht="15.75">
      <c r="A8" s="251"/>
      <c r="B8" s="153" t="s">
        <v>6</v>
      </c>
      <c r="C8" s="152">
        <f>'5.1 Önkormányzat bevétele'!C6</f>
        <v>562556</v>
      </c>
    </row>
    <row r="9" spans="1:3" ht="15.75">
      <c r="A9" s="251"/>
      <c r="B9" s="153" t="s">
        <v>7</v>
      </c>
      <c r="C9" s="152">
        <f>'5.1 Önkormányzat bevétele'!C7</f>
        <v>520556</v>
      </c>
    </row>
    <row r="10" spans="1:3" ht="15.75">
      <c r="A10" s="251"/>
      <c r="B10" s="153" t="s">
        <v>8</v>
      </c>
      <c r="C10" s="152">
        <f>'5.1 Önkormányzat bevétele'!C8</f>
        <v>103000</v>
      </c>
    </row>
    <row r="11" spans="1:3" ht="15.75">
      <c r="A11" s="251"/>
      <c r="B11" s="153" t="s">
        <v>9</v>
      </c>
      <c r="C11" s="152">
        <f>'5.1 Önkormányzat bevétele'!C9</f>
        <v>39000</v>
      </c>
    </row>
    <row r="12" spans="1:3" ht="15.75">
      <c r="A12" s="251"/>
      <c r="B12" s="153" t="s">
        <v>10</v>
      </c>
      <c r="C12" s="152">
        <f>'5.1 Önkormányzat bevétele'!C10</f>
        <v>56</v>
      </c>
    </row>
    <row r="13" spans="1:3" ht="15.75">
      <c r="A13" s="251"/>
      <c r="B13" s="153" t="s">
        <v>11</v>
      </c>
      <c r="C13" s="152">
        <f>'5.1 Önkormányzat bevétele'!C11</f>
        <v>370000</v>
      </c>
    </row>
    <row r="14" spans="1:3" ht="15.75">
      <c r="A14" s="251"/>
      <c r="B14" s="153" t="s">
        <v>11</v>
      </c>
      <c r="C14" s="152">
        <f>'5.1 Önkormányzat bevétele'!C12</f>
        <v>1500</v>
      </c>
    </row>
    <row r="15" spans="1:3" ht="15.75">
      <c r="A15" s="251"/>
      <c r="B15" s="153" t="s">
        <v>311</v>
      </c>
      <c r="C15" s="152">
        <f>'5.1 Önkormányzat bevétele'!C13</f>
        <v>7000</v>
      </c>
    </row>
    <row r="16" spans="1:3" ht="15.75">
      <c r="A16" s="251"/>
      <c r="B16" s="153" t="s">
        <v>12</v>
      </c>
      <c r="C16" s="152">
        <f>'5.1 Önkormányzat bevétele'!C14</f>
        <v>34000</v>
      </c>
    </row>
    <row r="17" spans="1:3" ht="15.75">
      <c r="A17" s="251"/>
      <c r="B17" s="153" t="s">
        <v>13</v>
      </c>
      <c r="C17" s="152">
        <f>'5.1 Önkormányzat bevétele'!C15</f>
        <v>34000</v>
      </c>
    </row>
    <row r="18" spans="1:3" ht="15.75">
      <c r="A18" s="251"/>
      <c r="B18" s="153" t="s">
        <v>14</v>
      </c>
      <c r="C18" s="152">
        <f>'5.1 Önkormányzat bevétele'!C16</f>
        <v>8000</v>
      </c>
    </row>
    <row r="19" spans="1:3" ht="15.75">
      <c r="A19" s="251"/>
      <c r="B19" s="153" t="s">
        <v>15</v>
      </c>
      <c r="C19" s="152">
        <f>'5.1 Önkormányzat bevétele'!C17</f>
        <v>3800</v>
      </c>
    </row>
    <row r="20" spans="1:3" ht="15.75">
      <c r="A20" s="251"/>
      <c r="B20" s="153" t="s">
        <v>16</v>
      </c>
      <c r="C20" s="152">
        <f>'5.1 Önkormányzat bevétele'!C18</f>
        <v>2200</v>
      </c>
    </row>
    <row r="21" spans="1:3" ht="15.75">
      <c r="A21" s="251"/>
      <c r="B21" s="153" t="s">
        <v>17</v>
      </c>
      <c r="C21" s="152">
        <f>'5.1 Önkormányzat bevétele'!C19</f>
        <v>2000</v>
      </c>
    </row>
    <row r="22" spans="1:3" s="160" customFormat="1" ht="15.75">
      <c r="A22" s="248" t="s">
        <v>18</v>
      </c>
      <c r="B22" s="176" t="s">
        <v>515</v>
      </c>
      <c r="C22" s="177">
        <f>'5.1 Önkormányzat bevétele'!C20</f>
        <v>512743</v>
      </c>
    </row>
    <row r="23" spans="1:3" ht="15.75">
      <c r="A23" s="251"/>
      <c r="B23" s="153" t="s">
        <v>20</v>
      </c>
      <c r="C23" s="152">
        <f>'5.1 Önkormányzat bevétele'!C21</f>
        <v>432100</v>
      </c>
    </row>
    <row r="24" spans="1:3" ht="15.75">
      <c r="A24" s="251"/>
      <c r="B24" s="153" t="s">
        <v>365</v>
      </c>
      <c r="C24" s="152">
        <f>'5.1 Önkormányzat bevétele'!C22</f>
        <v>248904</v>
      </c>
    </row>
    <row r="25" spans="1:3" ht="15.75">
      <c r="A25" s="251"/>
      <c r="B25" s="153" t="s">
        <v>366</v>
      </c>
      <c r="C25" s="152">
        <f>'5.1 Önkormányzat bevétele'!C23</f>
        <v>-91106</v>
      </c>
    </row>
    <row r="26" spans="1:3" ht="15.75">
      <c r="A26" s="251"/>
      <c r="B26" s="153" t="s">
        <v>367</v>
      </c>
      <c r="C26" s="152">
        <f>'5.1 Önkormányzat bevétele'!C24</f>
        <v>172040</v>
      </c>
    </row>
    <row r="27" spans="1:3" ht="15.75">
      <c r="A27" s="251"/>
      <c r="B27" s="153" t="s">
        <v>368</v>
      </c>
      <c r="C27" s="152">
        <f>'5.1 Önkormányzat bevétele'!C25</f>
        <v>66198</v>
      </c>
    </row>
    <row r="28" spans="1:3" ht="15.75">
      <c r="A28" s="251"/>
      <c r="B28" s="153" t="s">
        <v>369</v>
      </c>
      <c r="C28" s="152">
        <f>'5.1 Önkormányzat bevétele'!C26</f>
        <v>36064</v>
      </c>
    </row>
    <row r="29" spans="1:3" ht="15.75">
      <c r="A29" s="251"/>
      <c r="B29" s="153" t="s">
        <v>371</v>
      </c>
      <c r="C29" s="152">
        <f>'5.1 Önkormányzat bevétele'!C27</f>
        <v>80643</v>
      </c>
    </row>
    <row r="30" spans="1:3" ht="15.75">
      <c r="A30" s="251"/>
      <c r="B30" s="153" t="s">
        <v>398</v>
      </c>
      <c r="C30" s="177">
        <f>'5.1 Önkormányzat bevétele'!C28</f>
        <v>439173</v>
      </c>
    </row>
    <row r="31" spans="1:3" s="160" customFormat="1" ht="15.75">
      <c r="A31" s="248" t="s">
        <v>21</v>
      </c>
      <c r="B31" s="176" t="s">
        <v>22</v>
      </c>
      <c r="C31" s="163">
        <f>C32+C33</f>
        <v>278119</v>
      </c>
    </row>
    <row r="32" spans="1:3" ht="15.75">
      <c r="A32" s="251"/>
      <c r="B32" s="155" t="s">
        <v>23</v>
      </c>
      <c r="C32" s="154"/>
    </row>
    <row r="33" spans="1:3" ht="15.75">
      <c r="A33" s="259"/>
      <c r="B33" s="153" t="s">
        <v>333</v>
      </c>
      <c r="C33" s="154">
        <f>'5.1 Önkormányzat bevétele'!C29</f>
        <v>278119</v>
      </c>
    </row>
    <row r="34" spans="1:3" ht="15.75">
      <c r="A34" s="251"/>
      <c r="B34" s="153" t="s">
        <v>24</v>
      </c>
      <c r="C34" s="154">
        <f>'5.1 Önkormányzat bevétele'!C30</f>
        <v>144073</v>
      </c>
    </row>
    <row r="35" spans="1:3" ht="15.75">
      <c r="A35" s="251"/>
      <c r="B35" s="153" t="s">
        <v>25</v>
      </c>
      <c r="C35" s="154">
        <f>'5.1 Önkormányzat bevétele'!C31</f>
        <v>104046</v>
      </c>
    </row>
    <row r="36" spans="1:3" ht="15.75">
      <c r="A36" s="251"/>
      <c r="B36" s="153" t="s">
        <v>26</v>
      </c>
      <c r="C36" s="154">
        <f>'5.1 Önkormányzat bevétele'!C32</f>
        <v>30000</v>
      </c>
    </row>
    <row r="37" spans="1:3" s="160" customFormat="1" ht="15.75">
      <c r="A37" s="248" t="s">
        <v>27</v>
      </c>
      <c r="B37" s="176" t="s">
        <v>512</v>
      </c>
      <c r="C37" s="178">
        <f>C38+C40+C42+C44</f>
        <v>2862063</v>
      </c>
    </row>
    <row r="38" spans="1:3" ht="15.75">
      <c r="A38" s="251"/>
      <c r="B38" s="155" t="s">
        <v>513</v>
      </c>
      <c r="C38" s="152">
        <f>C39</f>
        <v>3615</v>
      </c>
    </row>
    <row r="39" spans="1:3" ht="15.75">
      <c r="A39" s="251"/>
      <c r="B39" s="153" t="s">
        <v>560</v>
      </c>
      <c r="C39" s="152">
        <f>'3.Intézményi bevételek'!J14</f>
        <v>3615</v>
      </c>
    </row>
    <row r="40" spans="1:3" ht="15.75">
      <c r="A40" s="251"/>
      <c r="B40" s="153" t="s">
        <v>558</v>
      </c>
      <c r="C40" s="152">
        <f>'5.1 Önkormányzat bevétele'!C34</f>
        <v>470537</v>
      </c>
    </row>
    <row r="41" spans="1:3" ht="15.75">
      <c r="A41" s="251"/>
      <c r="B41" s="153" t="s">
        <v>560</v>
      </c>
      <c r="C41" s="152">
        <f>'5.1 Önkormányzat bevétele'!C35</f>
        <v>470537</v>
      </c>
    </row>
    <row r="42" spans="1:3" ht="15.75">
      <c r="A42" s="251"/>
      <c r="B42" s="155" t="s">
        <v>514</v>
      </c>
      <c r="C42" s="152"/>
    </row>
    <row r="43" spans="1:3" ht="15.75">
      <c r="A43" s="251"/>
      <c r="B43" s="153" t="s">
        <v>30</v>
      </c>
      <c r="C43" s="152"/>
    </row>
    <row r="44" spans="1:3" ht="15.75">
      <c r="A44" s="251"/>
      <c r="B44" s="153" t="s">
        <v>559</v>
      </c>
      <c r="C44" s="152">
        <f>'5.1 Önkormányzat bevétele'!C36</f>
        <v>2387911</v>
      </c>
    </row>
    <row r="45" spans="1:3" ht="15.75">
      <c r="A45" s="251"/>
      <c r="B45" s="153" t="s">
        <v>30</v>
      </c>
      <c r="C45" s="152">
        <f>'5.1 Önkormányzat bevétele'!C37</f>
        <v>2387911</v>
      </c>
    </row>
    <row r="46" spans="1:3" s="160" customFormat="1" ht="15.75">
      <c r="A46" s="248" t="s">
        <v>31</v>
      </c>
      <c r="B46" s="176" t="s">
        <v>32</v>
      </c>
      <c r="C46" s="177">
        <f>C47+C48+C49+C50</f>
        <v>0</v>
      </c>
    </row>
    <row r="47" spans="1:3" ht="15.75">
      <c r="A47" s="251"/>
      <c r="B47" s="155" t="s">
        <v>33</v>
      </c>
      <c r="C47" s="152">
        <f>'3.Intézményi bevételek'!E28</f>
        <v>0</v>
      </c>
    </row>
    <row r="48" spans="1:3" ht="15.75">
      <c r="A48" s="251"/>
      <c r="B48" s="153" t="s">
        <v>334</v>
      </c>
      <c r="C48" s="152">
        <f>'5.1 Önkormányzat bevétele'!C39</f>
        <v>0</v>
      </c>
    </row>
    <row r="49" spans="1:3" ht="15.75">
      <c r="A49" s="251"/>
      <c r="B49" s="155" t="s">
        <v>34</v>
      </c>
      <c r="C49" s="152"/>
    </row>
    <row r="50" spans="1:3" ht="15.75">
      <c r="A50" s="251"/>
      <c r="B50" s="153" t="s">
        <v>335</v>
      </c>
      <c r="C50" s="152">
        <f>'5.1 Önkormányzat bevétele'!C40</f>
        <v>0</v>
      </c>
    </row>
    <row r="51" spans="1:3" s="160" customFormat="1" ht="15.75">
      <c r="A51" s="248" t="s">
        <v>35</v>
      </c>
      <c r="B51" s="176" t="s">
        <v>36</v>
      </c>
      <c r="C51" s="177">
        <f>C52+C53+C54+C55</f>
        <v>5000</v>
      </c>
    </row>
    <row r="52" spans="1:3" ht="15.75">
      <c r="A52" s="251"/>
      <c r="B52" s="155" t="s">
        <v>37</v>
      </c>
      <c r="C52" s="152"/>
    </row>
    <row r="53" spans="1:3" ht="15.75">
      <c r="A53" s="251"/>
      <c r="B53" s="155" t="s">
        <v>38</v>
      </c>
      <c r="C53" s="152"/>
    </row>
    <row r="54" spans="1:3" ht="15.75">
      <c r="A54" s="249"/>
      <c r="B54" s="153" t="s">
        <v>336</v>
      </c>
      <c r="C54" s="152">
        <f>'5.1 Önkormányzat bevétele'!C42</f>
        <v>1220</v>
      </c>
    </row>
    <row r="55" spans="1:3" ht="15.75">
      <c r="A55" s="250"/>
      <c r="B55" s="153" t="s">
        <v>337</v>
      </c>
      <c r="C55" s="152">
        <f>'5.1 Önkormányzat bevétele'!C43</f>
        <v>3780</v>
      </c>
    </row>
    <row r="56" spans="1:3" s="157" customFormat="1" ht="28.5" customHeight="1">
      <c r="A56" s="720" t="s">
        <v>39</v>
      </c>
      <c r="B56" s="721"/>
      <c r="C56" s="156">
        <f>C4+C22+C31+C37+C46+C51+C30</f>
        <v>4955852</v>
      </c>
    </row>
    <row r="57" spans="1:3" s="160" customFormat="1" ht="15.75">
      <c r="A57" s="248" t="s">
        <v>40</v>
      </c>
      <c r="B57" s="170" t="s">
        <v>41</v>
      </c>
      <c r="C57" s="177">
        <f>C58+C59</f>
        <v>0</v>
      </c>
    </row>
    <row r="58" spans="1:3" ht="15.75">
      <c r="A58" s="251"/>
      <c r="B58" s="149" t="s">
        <v>42</v>
      </c>
      <c r="C58" s="158">
        <f>'5.1 Önkormányzat bevétele'!C46</f>
        <v>0</v>
      </c>
    </row>
    <row r="59" spans="1:3" ht="15.75">
      <c r="A59" s="251"/>
      <c r="B59" s="150" t="s">
        <v>43</v>
      </c>
      <c r="C59" s="158">
        <f>'5.1 Önkormányzat bevétele'!C47</f>
        <v>0</v>
      </c>
    </row>
    <row r="60" spans="1:3" s="160" customFormat="1" ht="28.5" customHeight="1">
      <c r="A60" s="720" t="s">
        <v>44</v>
      </c>
      <c r="B60" s="721"/>
      <c r="C60" s="159">
        <f>C57</f>
        <v>0</v>
      </c>
    </row>
    <row r="61" spans="1:3" s="160" customFormat="1" ht="15.75">
      <c r="A61" s="248" t="s">
        <v>45</v>
      </c>
      <c r="B61" s="722" t="s">
        <v>46</v>
      </c>
      <c r="C61" s="723"/>
    </row>
    <row r="62" spans="1:3" ht="15.75">
      <c r="A62" s="251"/>
      <c r="B62" s="161" t="s">
        <v>47</v>
      </c>
      <c r="C62" s="154">
        <f>'3.Intézményi bevételek'!C43</f>
        <v>116</v>
      </c>
    </row>
    <row r="63" spans="1:3" ht="15.75">
      <c r="A63" s="251"/>
      <c r="B63" s="149" t="s">
        <v>338</v>
      </c>
      <c r="C63" s="154">
        <f>'5.1 Önkormányzat bevétele'!C50+'1.tájékoztató kimutatás'!C19</f>
        <v>13341</v>
      </c>
    </row>
    <row r="64" spans="1:3" ht="15.75">
      <c r="A64" s="251"/>
      <c r="B64" s="161" t="s">
        <v>48</v>
      </c>
      <c r="C64" s="154"/>
    </row>
    <row r="65" spans="1:3" ht="15.75">
      <c r="A65" s="251"/>
      <c r="B65" s="149" t="s">
        <v>339</v>
      </c>
      <c r="C65" s="154">
        <f>'5.1 Önkormányzat bevétele'!C51</f>
        <v>402415</v>
      </c>
    </row>
    <row r="66" spans="1:3" s="160" customFormat="1" ht="16.5" customHeight="1">
      <c r="A66" s="720" t="s">
        <v>49</v>
      </c>
      <c r="B66" s="721"/>
      <c r="C66" s="162">
        <f>SUM(C62:C65)</f>
        <v>415872</v>
      </c>
    </row>
    <row r="67" spans="1:3" ht="16.5" thickBot="1">
      <c r="A67" s="718" t="s">
        <v>50</v>
      </c>
      <c r="B67" s="719"/>
      <c r="C67" s="258">
        <f>C56+C60+C66</f>
        <v>5371724</v>
      </c>
    </row>
    <row r="68" ht="16.5" thickTop="1"/>
    <row r="69" spans="1:3" s="147" customFormat="1" ht="15.75">
      <c r="A69" s="148"/>
      <c r="B69" s="148"/>
      <c r="C69" s="164"/>
    </row>
    <row r="70" ht="15.75">
      <c r="C70" s="164"/>
    </row>
    <row r="72" ht="15.75">
      <c r="C72" s="164"/>
    </row>
    <row r="73" ht="15.75">
      <c r="C73" s="164"/>
    </row>
    <row r="74" ht="15.75">
      <c r="C74" s="164"/>
    </row>
    <row r="77" ht="15.75">
      <c r="C77" s="164"/>
    </row>
  </sheetData>
  <sheetProtection/>
  <mergeCells count="7">
    <mergeCell ref="B1:C1"/>
    <mergeCell ref="B2:C2"/>
    <mergeCell ref="A67:B67"/>
    <mergeCell ref="A56:B56"/>
    <mergeCell ref="A60:B60"/>
    <mergeCell ref="B61:C61"/>
    <mergeCell ref="A66:B66"/>
  </mergeCells>
  <printOptions/>
  <pageMargins left="0.7480314960629921" right="0.7480314960629921" top="1.1023622047244095" bottom="0.984251968503937" header="0.5118110236220472" footer="0.5118110236220472"/>
  <pageSetup horizontalDpi="300" verticalDpi="300" orientation="portrait" paperSize="9" scale="61" r:id="rId1"/>
  <headerFooter alignWithMargins="0">
    <oddHeader>&amp;R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0">
    <tabColor indexed="50"/>
  </sheetPr>
  <dimension ref="A1:I70"/>
  <sheetViews>
    <sheetView zoomScalePageLayoutView="0" workbookViewId="0" topLeftCell="A10">
      <selection activeCell="B11" sqref="B11"/>
    </sheetView>
  </sheetViews>
  <sheetFormatPr defaultColWidth="8.00390625" defaultRowHeight="12.75"/>
  <cols>
    <col min="1" max="1" width="16.28125" style="111" customWidth="1"/>
    <col min="2" max="2" width="14.57421875" style="97" customWidth="1"/>
    <col min="3" max="4" width="14.7109375" style="97" customWidth="1"/>
    <col min="5" max="5" width="10.28125" style="97" customWidth="1"/>
    <col min="6" max="6" width="24.421875" style="97" customWidth="1"/>
    <col min="7" max="9" width="11.00390625" style="97" customWidth="1"/>
    <col min="10" max="16384" width="8.00390625" style="97" customWidth="1"/>
  </cols>
  <sheetData>
    <row r="1" spans="1:9" ht="15.75">
      <c r="A1" s="772" t="s">
        <v>571</v>
      </c>
      <c r="B1" s="773"/>
      <c r="C1" s="773"/>
      <c r="D1" s="773"/>
      <c r="E1" s="98"/>
      <c r="F1" s="99"/>
      <c r="I1" s="100"/>
    </row>
    <row r="2" spans="1:9" ht="33" customHeight="1">
      <c r="A2" s="772" t="s">
        <v>360</v>
      </c>
      <c r="B2" s="773"/>
      <c r="C2" s="773"/>
      <c r="D2" s="773"/>
      <c r="E2" s="98"/>
      <c r="F2" s="99"/>
      <c r="I2" s="100"/>
    </row>
    <row r="3" spans="1:9" ht="33" customHeight="1" thickBot="1">
      <c r="A3" s="233"/>
      <c r="B3" s="227"/>
      <c r="C3" s="227"/>
      <c r="D3" s="227"/>
      <c r="E3" s="98"/>
      <c r="F3" s="99"/>
      <c r="I3" s="100"/>
    </row>
    <row r="4" spans="1:9" ht="28.5" customHeight="1" thickTop="1">
      <c r="A4" s="774" t="s">
        <v>258</v>
      </c>
      <c r="B4" s="775"/>
      <c r="C4" s="776" t="s">
        <v>53</v>
      </c>
      <c r="D4" s="777"/>
      <c r="E4" s="98"/>
      <c r="F4" s="99"/>
      <c r="I4" s="100"/>
    </row>
    <row r="5" spans="1:5" ht="31.5" customHeight="1">
      <c r="A5" s="584" t="s">
        <v>1</v>
      </c>
      <c r="B5" s="585" t="s">
        <v>349</v>
      </c>
      <c r="C5" s="586" t="s">
        <v>1</v>
      </c>
      <c r="D5" s="587" t="s">
        <v>402</v>
      </c>
      <c r="E5" s="101"/>
    </row>
    <row r="6" spans="1:5" s="101" customFormat="1" ht="24.75" customHeight="1">
      <c r="A6" s="103" t="s">
        <v>264</v>
      </c>
      <c r="B6" s="588">
        <f>'5.1 Önkormányzat bevétele'!C5+'3.Intézményi bevételek'!C16+'5.1 Önkormányzat bevétele'!C16-'9.2.sz.mell felhalm mérleg'!B15</f>
        <v>295198</v>
      </c>
      <c r="C6" s="589" t="s">
        <v>128</v>
      </c>
      <c r="D6" s="590">
        <f>'2. ÖSSZES kiadások'!C40</f>
        <v>503185</v>
      </c>
      <c r="E6" s="99"/>
    </row>
    <row r="7" spans="1:5" ht="24.75" customHeight="1">
      <c r="A7" s="103" t="s">
        <v>265</v>
      </c>
      <c r="B7" s="102">
        <f>'1. összes bevétel'!C16</f>
        <v>34000</v>
      </c>
      <c r="C7" s="589" t="s">
        <v>266</v>
      </c>
      <c r="D7" s="591">
        <f>'2. ÖSSZES kiadások'!C41</f>
        <v>131955</v>
      </c>
      <c r="E7" s="99"/>
    </row>
    <row r="8" spans="1:5" ht="24.75" customHeight="1">
      <c r="A8" s="103" t="s">
        <v>267</v>
      </c>
      <c r="B8" s="102">
        <f>'1. összes bevétel'!C38+'1. összes bevétel'!C40</f>
        <v>474152</v>
      </c>
      <c r="C8" s="589" t="s">
        <v>131</v>
      </c>
      <c r="D8" s="591">
        <f>'2. ÖSSZES kiadások'!C42-'9.1.sz.mell működés mérleg'!D13-'9.2.sz.mell felhalm mérleg'!D13</f>
        <v>978735</v>
      </c>
      <c r="E8" s="99"/>
    </row>
    <row r="9" spans="1:5" ht="24.75" customHeight="1">
      <c r="A9" s="103" t="s">
        <v>268</v>
      </c>
      <c r="B9" s="102">
        <f>'1. összes bevétel'!C22</f>
        <v>512743</v>
      </c>
      <c r="C9" s="589" t="s">
        <v>269</v>
      </c>
      <c r="D9" s="591">
        <f>'2. ÖSSZES kiadások'!C45</f>
        <v>0</v>
      </c>
      <c r="E9" s="99"/>
    </row>
    <row r="10" spans="1:5" ht="24.75" customHeight="1">
      <c r="A10" s="103" t="s">
        <v>270</v>
      </c>
      <c r="B10" s="102">
        <f>'1. összes bevétel'!C62+'1. összes bevétel'!C63</f>
        <v>13457</v>
      </c>
      <c r="C10" s="589" t="s">
        <v>184</v>
      </c>
      <c r="D10" s="591">
        <f>'2. ÖSSZES kiadások'!C46</f>
        <v>121720</v>
      </c>
      <c r="E10" s="104"/>
    </row>
    <row r="11" spans="1:5" ht="21" customHeight="1">
      <c r="A11" s="105" t="s">
        <v>271</v>
      </c>
      <c r="B11" s="102">
        <f>'1. összes bevétel'!C9</f>
        <v>520556</v>
      </c>
      <c r="C11" s="589" t="s">
        <v>161</v>
      </c>
      <c r="D11" s="591">
        <f>'2. ÖSSZES kiadások'!C43+'2. ÖSSZES kiadások'!C44</f>
        <v>72307</v>
      </c>
      <c r="E11" s="99"/>
    </row>
    <row r="12" spans="1:5" ht="29.25" customHeight="1">
      <c r="A12" s="592" t="s">
        <v>307</v>
      </c>
      <c r="B12" s="102">
        <f>'1. összes bevétel'!C54</f>
        <v>1220</v>
      </c>
      <c r="C12" s="589" t="s">
        <v>272</v>
      </c>
      <c r="D12" s="591">
        <f>'2. ÖSSZES kiadások'!C55</f>
        <v>430568</v>
      </c>
      <c r="E12" s="99"/>
    </row>
    <row r="13" spans="1:5" ht="50.25" customHeight="1">
      <c r="A13" s="105" t="s">
        <v>400</v>
      </c>
      <c r="B13" s="106">
        <f>'1. összes bevétel'!C30</f>
        <v>439173</v>
      </c>
      <c r="C13" s="589" t="s">
        <v>273</v>
      </c>
      <c r="D13" s="591">
        <f>'5.2. Önkormányzat kiadás'!B17-'9.2.sz.mell felhalm mérleg'!D13</f>
        <v>1150</v>
      </c>
      <c r="E13" s="99"/>
    </row>
    <row r="14" spans="1:5" ht="24.75" customHeight="1">
      <c r="A14" s="592"/>
      <c r="B14" s="107"/>
      <c r="C14" s="589" t="s">
        <v>251</v>
      </c>
      <c r="D14" s="591">
        <f>'2. ÖSSZES kiadások'!C52</f>
        <v>500</v>
      </c>
      <c r="E14" s="99"/>
    </row>
    <row r="15" spans="1:5" ht="24.75" customHeight="1">
      <c r="A15" s="105"/>
      <c r="B15" s="107"/>
      <c r="C15" s="589" t="s">
        <v>274</v>
      </c>
      <c r="D15" s="591">
        <f>'2. ÖSSZES kiadások'!C18-'9.2.sz.mell felhalm mérleg'!D10</f>
        <v>154263</v>
      </c>
      <c r="E15" s="99"/>
    </row>
    <row r="16" spans="1:5" ht="24.75" customHeight="1">
      <c r="A16" s="105"/>
      <c r="B16" s="107"/>
      <c r="C16" s="593" t="s">
        <v>307</v>
      </c>
      <c r="D16" s="591">
        <f>'2. ÖSSZES kiadások'!C57</f>
        <v>1500</v>
      </c>
      <c r="E16" s="99"/>
    </row>
    <row r="17" spans="1:5" ht="24.75" customHeight="1">
      <c r="A17" s="105"/>
      <c r="B17" s="107"/>
      <c r="C17" s="593"/>
      <c r="D17" s="594"/>
      <c r="E17" s="99"/>
    </row>
    <row r="18" spans="1:5" ht="18" customHeight="1">
      <c r="A18" s="105"/>
      <c r="B18" s="107"/>
      <c r="C18" s="593"/>
      <c r="D18" s="594"/>
      <c r="E18" s="99"/>
    </row>
    <row r="19" spans="1:5" ht="18" customHeight="1">
      <c r="A19" s="105"/>
      <c r="B19" s="595"/>
      <c r="C19" s="593"/>
      <c r="D19" s="596"/>
      <c r="E19" s="99"/>
    </row>
    <row r="20" spans="1:5" ht="18" customHeight="1">
      <c r="A20" s="597" t="s">
        <v>275</v>
      </c>
      <c r="B20" s="598">
        <f>SUM(B6:B19)</f>
        <v>2290499</v>
      </c>
      <c r="C20" s="599" t="s">
        <v>275</v>
      </c>
      <c r="D20" s="600">
        <f>SUM(D6:D19)</f>
        <v>2395883</v>
      </c>
      <c r="E20" s="99"/>
    </row>
    <row r="21" spans="1:5" ht="18" customHeight="1" thickBot="1">
      <c r="A21" s="108" t="s">
        <v>276</v>
      </c>
      <c r="B21" s="187">
        <f>IF(((D20-B20)&gt;0),D20-B20,"----")</f>
        <v>105384</v>
      </c>
      <c r="C21" s="109" t="s">
        <v>277</v>
      </c>
      <c r="D21" s="601" t="str">
        <f>IF(((B20-D20)&gt;0),B20-D20,"----")</f>
        <v>----</v>
      </c>
      <c r="E21" s="99"/>
    </row>
    <row r="22" spans="1:6" ht="18" customHeight="1">
      <c r="A22" s="110"/>
      <c r="B22" s="99"/>
      <c r="C22" s="99"/>
      <c r="D22" s="99"/>
      <c r="E22" s="99"/>
      <c r="F22" s="99"/>
    </row>
    <row r="23" spans="1:6" ht="12.75">
      <c r="A23" s="110"/>
      <c r="B23" s="99"/>
      <c r="C23" s="99"/>
      <c r="D23" s="99"/>
      <c r="E23" s="99"/>
      <c r="F23" s="99"/>
    </row>
    <row r="24" spans="1:6" ht="12.75">
      <c r="A24" s="110"/>
      <c r="B24" s="99"/>
      <c r="C24" s="99"/>
      <c r="D24" s="99"/>
      <c r="E24" s="99"/>
      <c r="F24" s="99"/>
    </row>
    <row r="25" spans="1:6" ht="12.75">
      <c r="A25" s="110"/>
      <c r="B25" s="99"/>
      <c r="C25" s="99"/>
      <c r="D25" s="99"/>
      <c r="E25" s="99"/>
      <c r="F25" s="99"/>
    </row>
    <row r="26" spans="1:6" ht="12.75">
      <c r="A26" s="110"/>
      <c r="B26" s="99">
        <f>B23-B24</f>
        <v>0</v>
      </c>
      <c r="C26" s="99"/>
      <c r="D26" s="99"/>
      <c r="E26" s="99"/>
      <c r="F26" s="99"/>
    </row>
    <row r="27" spans="1:6" ht="12.75">
      <c r="A27" s="110"/>
      <c r="B27" s="99"/>
      <c r="C27" s="99"/>
      <c r="D27" s="99"/>
      <c r="E27" s="99"/>
      <c r="F27" s="99"/>
    </row>
    <row r="28" spans="1:6" ht="12.75">
      <c r="A28" s="110"/>
      <c r="B28" s="99"/>
      <c r="C28" s="99"/>
      <c r="D28" s="99"/>
      <c r="E28" s="99"/>
      <c r="F28" s="99"/>
    </row>
    <row r="29" spans="1:6" ht="12.75">
      <c r="A29" s="110"/>
      <c r="B29" s="99"/>
      <c r="C29" s="99"/>
      <c r="D29" s="99"/>
      <c r="E29" s="99"/>
      <c r="F29" s="99"/>
    </row>
    <row r="30" spans="1:6" ht="12.75">
      <c r="A30" s="110"/>
      <c r="B30" s="99">
        <f>B25-B27</f>
        <v>0</v>
      </c>
      <c r="C30" s="99"/>
      <c r="D30" s="99"/>
      <c r="E30" s="99"/>
      <c r="F30" s="99"/>
    </row>
    <row r="31" spans="1:6" ht="12.75">
      <c r="A31" s="110"/>
      <c r="B31" s="99"/>
      <c r="C31" s="99"/>
      <c r="D31" s="99"/>
      <c r="E31" s="99"/>
      <c r="F31" s="99"/>
    </row>
    <row r="32" spans="1:6" ht="12.75">
      <c r="A32" s="110"/>
      <c r="B32" s="99"/>
      <c r="C32" s="99"/>
      <c r="D32" s="99"/>
      <c r="E32" s="99"/>
      <c r="F32" s="99"/>
    </row>
    <row r="33" spans="1:6" ht="12.75">
      <c r="A33" s="110"/>
      <c r="B33" s="99"/>
      <c r="C33" s="99"/>
      <c r="D33" s="99"/>
      <c r="E33" s="99"/>
      <c r="F33" s="99"/>
    </row>
    <row r="34" spans="1:6" ht="12.75">
      <c r="A34" s="110"/>
      <c r="B34" s="99"/>
      <c r="C34" s="99"/>
      <c r="D34" s="99"/>
      <c r="E34" s="99"/>
      <c r="F34" s="99"/>
    </row>
    <row r="35" spans="1:6" ht="12.75">
      <c r="A35" s="110"/>
      <c r="B35" s="99"/>
      <c r="C35" s="99"/>
      <c r="D35" s="99"/>
      <c r="E35" s="99"/>
      <c r="F35" s="99"/>
    </row>
    <row r="36" spans="1:6" ht="12.75">
      <c r="A36" s="110"/>
      <c r="B36" s="99"/>
      <c r="C36" s="99"/>
      <c r="D36" s="99"/>
      <c r="E36" s="99"/>
      <c r="F36" s="99"/>
    </row>
    <row r="37" spans="1:6" ht="12.75">
      <c r="A37" s="110"/>
      <c r="B37" s="99"/>
      <c r="C37" s="99"/>
      <c r="D37" s="99"/>
      <c r="E37" s="99"/>
      <c r="F37" s="99"/>
    </row>
    <row r="38" spans="1:6" ht="12.75">
      <c r="A38" s="110"/>
      <c r="B38" s="99"/>
      <c r="C38" s="99"/>
      <c r="D38" s="99"/>
      <c r="E38" s="99"/>
      <c r="F38" s="99"/>
    </row>
    <row r="39" spans="1:6" ht="12.75">
      <c r="A39" s="110"/>
      <c r="B39" s="99"/>
      <c r="C39" s="99"/>
      <c r="D39" s="99"/>
      <c r="E39" s="99"/>
      <c r="F39" s="99"/>
    </row>
    <row r="40" spans="1:6" ht="12.75">
      <c r="A40" s="110"/>
      <c r="B40" s="99"/>
      <c r="C40" s="99"/>
      <c r="D40" s="99"/>
      <c r="E40" s="99"/>
      <c r="F40" s="99"/>
    </row>
    <row r="41" spans="1:6" ht="12.75">
      <c r="A41" s="110"/>
      <c r="B41" s="99"/>
      <c r="C41" s="99"/>
      <c r="D41" s="99"/>
      <c r="E41" s="99"/>
      <c r="F41" s="99"/>
    </row>
    <row r="42" spans="1:6" ht="12.75">
      <c r="A42" s="110"/>
      <c r="B42" s="99"/>
      <c r="C42" s="99"/>
      <c r="D42" s="99"/>
      <c r="E42" s="99"/>
      <c r="F42" s="99"/>
    </row>
    <row r="43" spans="1:6" ht="12.75">
      <c r="A43" s="110"/>
      <c r="B43" s="99"/>
      <c r="C43" s="99"/>
      <c r="D43" s="99"/>
      <c r="E43" s="99"/>
      <c r="F43" s="99"/>
    </row>
    <row r="44" spans="1:6" ht="12.75">
      <c r="A44" s="110"/>
      <c r="B44" s="99"/>
      <c r="C44" s="99"/>
      <c r="D44" s="99"/>
      <c r="E44" s="99"/>
      <c r="F44" s="99"/>
    </row>
    <row r="45" spans="1:6" ht="12.75">
      <c r="A45" s="110"/>
      <c r="B45" s="99"/>
      <c r="C45" s="99"/>
      <c r="D45" s="99"/>
      <c r="E45" s="99"/>
      <c r="F45" s="99"/>
    </row>
    <row r="46" spans="1:6" ht="12.75">
      <c r="A46" s="110"/>
      <c r="B46" s="99"/>
      <c r="C46" s="99"/>
      <c r="D46" s="99"/>
      <c r="E46" s="99"/>
      <c r="F46" s="99"/>
    </row>
    <row r="47" spans="1:6" ht="12.75">
      <c r="A47" s="110"/>
      <c r="B47" s="99"/>
      <c r="C47" s="99"/>
      <c r="D47" s="99"/>
      <c r="E47" s="99"/>
      <c r="F47" s="99"/>
    </row>
    <row r="48" spans="1:6" ht="12.75">
      <c r="A48" s="110"/>
      <c r="B48" s="99"/>
      <c r="C48" s="99"/>
      <c r="D48" s="99"/>
      <c r="E48" s="99"/>
      <c r="F48" s="99"/>
    </row>
    <row r="49" spans="1:6" ht="12.75">
      <c r="A49" s="110"/>
      <c r="B49" s="99"/>
      <c r="C49" s="99"/>
      <c r="D49" s="99"/>
      <c r="E49" s="99"/>
      <c r="F49" s="99"/>
    </row>
    <row r="50" spans="1:6" ht="12.75">
      <c r="A50" s="110"/>
      <c r="B50" s="99"/>
      <c r="C50" s="99"/>
      <c r="D50" s="99"/>
      <c r="E50" s="99"/>
      <c r="F50" s="99"/>
    </row>
    <row r="51" spans="1:6" ht="12.75">
      <c r="A51" s="110"/>
      <c r="B51" s="99"/>
      <c r="C51" s="99"/>
      <c r="D51" s="99"/>
      <c r="E51" s="99"/>
      <c r="F51" s="99"/>
    </row>
    <row r="52" spans="1:6" ht="12.75">
      <c r="A52" s="110"/>
      <c r="B52" s="99"/>
      <c r="C52" s="99"/>
      <c r="D52" s="99"/>
      <c r="E52" s="99"/>
      <c r="F52" s="99"/>
    </row>
    <row r="53" spans="1:6" ht="12.75">
      <c r="A53" s="110"/>
      <c r="B53" s="99"/>
      <c r="C53" s="99"/>
      <c r="D53" s="99"/>
      <c r="E53" s="99"/>
      <c r="F53" s="99"/>
    </row>
    <row r="54" spans="1:6" ht="12.75">
      <c r="A54" s="110"/>
      <c r="B54" s="99"/>
      <c r="C54" s="99"/>
      <c r="D54" s="99"/>
      <c r="E54" s="99"/>
      <c r="F54" s="99"/>
    </row>
    <row r="55" spans="1:6" ht="12.75">
      <c r="A55" s="110"/>
      <c r="B55" s="99"/>
      <c r="C55" s="99"/>
      <c r="D55" s="99"/>
      <c r="E55" s="99"/>
      <c r="F55" s="99"/>
    </row>
    <row r="56" spans="1:6" ht="12.75">
      <c r="A56" s="110"/>
      <c r="B56" s="99"/>
      <c r="C56" s="99"/>
      <c r="D56" s="99"/>
      <c r="E56" s="99"/>
      <c r="F56" s="99"/>
    </row>
    <row r="57" spans="1:6" ht="12.75">
      <c r="A57" s="110"/>
      <c r="B57" s="99"/>
      <c r="C57" s="99"/>
      <c r="D57" s="99"/>
      <c r="E57" s="99"/>
      <c r="F57" s="99"/>
    </row>
    <row r="58" spans="1:6" ht="12.75">
      <c r="A58" s="110"/>
      <c r="B58" s="99"/>
      <c r="C58" s="99"/>
      <c r="D58" s="99"/>
      <c r="E58" s="99"/>
      <c r="F58" s="99"/>
    </row>
    <row r="59" spans="1:6" ht="12.75">
      <c r="A59" s="110"/>
      <c r="B59" s="99"/>
      <c r="C59" s="99"/>
      <c r="D59" s="99"/>
      <c r="E59" s="99"/>
      <c r="F59" s="99"/>
    </row>
    <row r="60" spans="1:6" ht="12.75">
      <c r="A60" s="110"/>
      <c r="B60" s="99"/>
      <c r="C60" s="99"/>
      <c r="D60" s="99"/>
      <c r="E60" s="99"/>
      <c r="F60" s="99"/>
    </row>
    <row r="61" spans="1:6" ht="12.75">
      <c r="A61" s="110"/>
      <c r="B61" s="99"/>
      <c r="C61" s="99"/>
      <c r="D61" s="99"/>
      <c r="E61" s="99"/>
      <c r="F61" s="99"/>
    </row>
    <row r="62" spans="1:6" ht="12.75">
      <c r="A62" s="110"/>
      <c r="B62" s="99"/>
      <c r="C62" s="99"/>
      <c r="D62" s="99"/>
      <c r="E62" s="99"/>
      <c r="F62" s="99"/>
    </row>
    <row r="63" spans="1:6" ht="12.75">
      <c r="A63" s="110"/>
      <c r="B63" s="99"/>
      <c r="C63" s="99"/>
      <c r="D63" s="99"/>
      <c r="E63" s="99"/>
      <c r="F63" s="99"/>
    </row>
    <row r="64" spans="1:6" ht="12.75">
      <c r="A64" s="110"/>
      <c r="B64" s="99"/>
      <c r="C64" s="99"/>
      <c r="D64" s="99"/>
      <c r="E64" s="99"/>
      <c r="F64" s="99"/>
    </row>
    <row r="65" spans="1:6" ht="12.75">
      <c r="A65" s="110"/>
      <c r="B65" s="99"/>
      <c r="C65" s="99"/>
      <c r="D65" s="99"/>
      <c r="E65" s="99"/>
      <c r="F65" s="99"/>
    </row>
    <row r="66" spans="1:6" ht="12.75">
      <c r="A66" s="110"/>
      <c r="B66" s="99"/>
      <c r="C66" s="99"/>
      <c r="D66" s="99"/>
      <c r="E66" s="99"/>
      <c r="F66" s="99"/>
    </row>
    <row r="67" spans="1:6" ht="12.75">
      <c r="A67" s="110"/>
      <c r="B67" s="99"/>
      <c r="C67" s="99"/>
      <c r="D67" s="99"/>
      <c r="E67" s="99"/>
      <c r="F67" s="99"/>
    </row>
    <row r="68" spans="1:6" ht="12.75">
      <c r="A68" s="110"/>
      <c r="B68" s="99"/>
      <c r="C68" s="99"/>
      <c r="D68" s="99"/>
      <c r="E68" s="99"/>
      <c r="F68" s="99"/>
    </row>
    <row r="69" spans="1:6" ht="12.75">
      <c r="A69" s="110"/>
      <c r="B69" s="99"/>
      <c r="C69" s="99"/>
      <c r="D69" s="99"/>
      <c r="E69" s="99"/>
      <c r="F69" s="99"/>
    </row>
    <row r="70" spans="1:6" ht="12.75">
      <c r="A70" s="110"/>
      <c r="B70" s="99"/>
      <c r="C70" s="99"/>
      <c r="D70" s="99"/>
      <c r="E70" s="99"/>
      <c r="F70" s="99"/>
    </row>
  </sheetData>
  <sheetProtection/>
  <mergeCells count="4">
    <mergeCell ref="A1:D1"/>
    <mergeCell ref="A2:D2"/>
    <mergeCell ref="A4:B4"/>
    <mergeCell ref="C4:D4"/>
  </mergeCells>
  <printOptions horizontalCentered="1"/>
  <pageMargins left="0" right="0" top="0.7086614173228347" bottom="0.5118110236220472" header="0.4330708661417323" footer="0.3937007874015748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1">
    <tabColor indexed="50"/>
  </sheetPr>
  <dimension ref="A1:H58"/>
  <sheetViews>
    <sheetView zoomScalePageLayoutView="0" workbookViewId="0" topLeftCell="A10">
      <selection activeCell="B11" sqref="B11"/>
    </sheetView>
  </sheetViews>
  <sheetFormatPr defaultColWidth="8.00390625" defaultRowHeight="12.75"/>
  <cols>
    <col min="1" max="1" width="22.421875" style="123" customWidth="1"/>
    <col min="2" max="2" width="10.7109375" style="123" customWidth="1"/>
    <col min="3" max="3" width="25.140625" style="112" customWidth="1"/>
    <col min="4" max="4" width="12.140625" style="112" customWidth="1"/>
    <col min="5" max="5" width="24.421875" style="112" customWidth="1"/>
    <col min="6" max="8" width="11.00390625" style="112" customWidth="1"/>
    <col min="9" max="16384" width="8.00390625" style="112" customWidth="1"/>
  </cols>
  <sheetData>
    <row r="1" spans="1:8" ht="28.5" customHeight="1">
      <c r="A1" s="772" t="s">
        <v>572</v>
      </c>
      <c r="B1" s="773"/>
      <c r="C1" s="773"/>
      <c r="D1" s="773"/>
      <c r="H1" s="113"/>
    </row>
    <row r="2" spans="1:8" ht="28.5" customHeight="1">
      <c r="A2" s="772" t="s">
        <v>361</v>
      </c>
      <c r="B2" s="773"/>
      <c r="C2" s="773"/>
      <c r="D2" s="773"/>
      <c r="H2" s="113"/>
    </row>
    <row r="3" spans="1:8" ht="28.5" customHeight="1" thickBot="1">
      <c r="A3" s="233"/>
      <c r="B3" s="227"/>
      <c r="C3" s="227"/>
      <c r="D3" s="227"/>
      <c r="H3" s="113"/>
    </row>
    <row r="4" spans="1:8" ht="28.5" customHeight="1">
      <c r="A4" s="778" t="s">
        <v>258</v>
      </c>
      <c r="B4" s="779"/>
      <c r="C4" s="780" t="s">
        <v>53</v>
      </c>
      <c r="D4" s="781"/>
      <c r="H4" s="113"/>
    </row>
    <row r="5" spans="1:5" ht="37.5" customHeight="1">
      <c r="A5" s="602" t="s">
        <v>1</v>
      </c>
      <c r="B5" s="603" t="s">
        <v>372</v>
      </c>
      <c r="C5" s="604" t="s">
        <v>1</v>
      </c>
      <c r="D5" s="605" t="s">
        <v>349</v>
      </c>
      <c r="E5" s="114"/>
    </row>
    <row r="6" spans="1:5" s="114" customFormat="1" ht="24.75" customHeight="1">
      <c r="A6" s="116" t="s">
        <v>278</v>
      </c>
      <c r="B6" s="606">
        <f>'1. összes bevétel'!C31</f>
        <v>278119</v>
      </c>
      <c r="C6" s="607" t="s">
        <v>279</v>
      </c>
      <c r="D6" s="608">
        <f>'2. ÖSSZES kiadások'!C48</f>
        <v>1935869</v>
      </c>
      <c r="E6" s="112"/>
    </row>
    <row r="7" spans="1:4" ht="24.75" customHeight="1">
      <c r="A7" s="116" t="s">
        <v>280</v>
      </c>
      <c r="B7" s="115"/>
      <c r="C7" s="607" t="s">
        <v>281</v>
      </c>
      <c r="D7" s="609"/>
    </row>
    <row r="8" spans="1:4" ht="24.75" customHeight="1">
      <c r="A8" s="116" t="s">
        <v>282</v>
      </c>
      <c r="B8" s="115"/>
      <c r="C8" s="607" t="s">
        <v>283</v>
      </c>
      <c r="D8" s="609">
        <f>'2. ÖSSZES kiadások'!C49</f>
        <v>597638</v>
      </c>
    </row>
    <row r="9" spans="1:4" ht="24.75" customHeight="1">
      <c r="A9" s="116" t="s">
        <v>284</v>
      </c>
      <c r="B9" s="115">
        <f>'1. összes bevétel'!C46+'1. összes bevétel'!C44</f>
        <v>2387911</v>
      </c>
      <c r="C9" s="607" t="s">
        <v>285</v>
      </c>
      <c r="D9" s="609">
        <f>'2. ÖSSZES kiadások'!C54</f>
        <v>4000</v>
      </c>
    </row>
    <row r="10" spans="1:5" ht="24.75" customHeight="1">
      <c r="A10" s="116" t="s">
        <v>270</v>
      </c>
      <c r="B10" s="115">
        <f>'1. összes bevétel'!C64+'1. összes bevétel'!C65</f>
        <v>402415</v>
      </c>
      <c r="C10" s="607" t="s">
        <v>286</v>
      </c>
      <c r="D10" s="609">
        <v>157588</v>
      </c>
      <c r="E10" s="117"/>
    </row>
    <row r="11" spans="1:4" ht="24.75" customHeight="1">
      <c r="A11" s="116" t="s">
        <v>287</v>
      </c>
      <c r="B11" s="115"/>
      <c r="C11" s="610" t="s">
        <v>288</v>
      </c>
      <c r="D11" s="609"/>
    </row>
    <row r="12" spans="1:7" ht="24.75" customHeight="1">
      <c r="A12" s="118" t="s">
        <v>289</v>
      </c>
      <c r="B12" s="115"/>
      <c r="C12" s="607" t="s">
        <v>290</v>
      </c>
      <c r="D12" s="609">
        <f>'2. ÖSSZES kiadások'!C56</f>
        <v>221596</v>
      </c>
      <c r="G12" s="119"/>
    </row>
    <row r="13" spans="1:7" ht="24.75" customHeight="1">
      <c r="A13" s="118" t="s">
        <v>291</v>
      </c>
      <c r="B13" s="115"/>
      <c r="C13" s="607" t="s">
        <v>292</v>
      </c>
      <c r="D13" s="609">
        <v>59150</v>
      </c>
      <c r="G13" s="119"/>
    </row>
    <row r="14" spans="1:4" ht="24.75" customHeight="1">
      <c r="A14" s="118" t="s">
        <v>293</v>
      </c>
      <c r="B14" s="115">
        <f>'1. összes bevétel'!C55</f>
        <v>3780</v>
      </c>
      <c r="C14" s="610"/>
      <c r="D14" s="609"/>
    </row>
    <row r="15" spans="1:4" ht="24.75" customHeight="1">
      <c r="A15" s="118" t="s">
        <v>294</v>
      </c>
      <c r="B15" s="115">
        <v>9000</v>
      </c>
      <c r="C15" s="610"/>
      <c r="D15" s="609"/>
    </row>
    <row r="16" spans="1:4" ht="24.75" customHeight="1">
      <c r="A16" s="118"/>
      <c r="B16" s="120"/>
      <c r="C16" s="610"/>
      <c r="D16" s="611"/>
    </row>
    <row r="17" spans="1:4" ht="18" customHeight="1">
      <c r="A17" s="118"/>
      <c r="B17" s="120"/>
      <c r="C17" s="610"/>
      <c r="D17" s="611"/>
    </row>
    <row r="18" spans="1:4" ht="18" customHeight="1">
      <c r="A18" s="118"/>
      <c r="B18" s="612"/>
      <c r="C18" s="610"/>
      <c r="D18" s="613"/>
    </row>
    <row r="19" spans="1:4" ht="38.25" customHeight="1">
      <c r="A19" s="614" t="s">
        <v>275</v>
      </c>
      <c r="B19" s="615">
        <f>SUM(B6:B18)</f>
        <v>3081225</v>
      </c>
      <c r="C19" s="616" t="s">
        <v>275</v>
      </c>
      <c r="D19" s="617">
        <f>SUM(D6:D18)</f>
        <v>2975841</v>
      </c>
    </row>
    <row r="20" spans="1:4" ht="18" customHeight="1" thickBot="1">
      <c r="A20" s="618" t="s">
        <v>276</v>
      </c>
      <c r="B20" s="121" t="str">
        <f>IF(((D19-B19)&gt;0),D19-B19,"----")</f>
        <v>----</v>
      </c>
      <c r="C20" s="619" t="s">
        <v>277</v>
      </c>
      <c r="D20" s="620">
        <f>IF(((B19-D19)&gt;0),B19-D19,"----")</f>
        <v>105384</v>
      </c>
    </row>
    <row r="21" spans="1:4" ht="18" customHeight="1">
      <c r="A21" s="122"/>
      <c r="B21" s="122"/>
      <c r="C21" s="119"/>
      <c r="D21" s="119"/>
    </row>
    <row r="22" spans="1:4" ht="12.75">
      <c r="A22" s="122"/>
      <c r="B22" s="122"/>
      <c r="C22" s="119"/>
      <c r="D22" s="119"/>
    </row>
    <row r="23" spans="1:4" ht="12.75">
      <c r="A23" s="122"/>
      <c r="B23" s="122"/>
      <c r="C23" s="119"/>
      <c r="D23" s="119"/>
    </row>
    <row r="24" spans="1:4" ht="12.75">
      <c r="A24" s="122"/>
      <c r="B24" s="122"/>
      <c r="C24" s="119"/>
      <c r="D24" s="119"/>
    </row>
    <row r="25" spans="1:4" ht="12.75">
      <c r="A25" s="122"/>
      <c r="B25" s="122"/>
      <c r="C25" s="119"/>
      <c r="D25" s="119"/>
    </row>
    <row r="26" spans="1:4" ht="12.75">
      <c r="A26" s="122"/>
      <c r="B26" s="122"/>
      <c r="C26" s="119"/>
      <c r="D26" s="119"/>
    </row>
    <row r="27" spans="1:4" ht="12.75">
      <c r="A27" s="122"/>
      <c r="B27" s="122"/>
      <c r="C27" s="119"/>
      <c r="D27" s="119"/>
    </row>
    <row r="28" spans="1:4" ht="12.75">
      <c r="A28" s="122"/>
      <c r="B28" s="122"/>
      <c r="C28" s="119"/>
      <c r="D28" s="119"/>
    </row>
    <row r="29" spans="1:4" ht="12.75">
      <c r="A29" s="122"/>
      <c r="B29" s="122"/>
      <c r="C29" s="119"/>
      <c r="D29" s="119"/>
    </row>
    <row r="30" spans="1:4" ht="12.75">
      <c r="A30" s="122"/>
      <c r="B30" s="122"/>
      <c r="C30" s="119"/>
      <c r="D30" s="119"/>
    </row>
    <row r="31" spans="1:4" ht="12.75">
      <c r="A31" s="122"/>
      <c r="B31" s="122"/>
      <c r="C31" s="119"/>
      <c r="D31" s="119"/>
    </row>
    <row r="32" spans="1:4" ht="12.75">
      <c r="A32" s="122"/>
      <c r="B32" s="122"/>
      <c r="C32" s="119"/>
      <c r="D32" s="119"/>
    </row>
    <row r="33" spans="1:4" ht="12.75">
      <c r="A33" s="122"/>
      <c r="B33" s="122"/>
      <c r="C33" s="119"/>
      <c r="D33" s="119"/>
    </row>
    <row r="34" spans="1:4" ht="12.75">
      <c r="A34" s="122"/>
      <c r="B34" s="122"/>
      <c r="C34" s="119"/>
      <c r="D34" s="119"/>
    </row>
    <row r="35" spans="1:4" ht="12.75">
      <c r="A35" s="122"/>
      <c r="B35" s="122"/>
      <c r="C35" s="119"/>
      <c r="D35" s="119"/>
    </row>
    <row r="36" spans="1:4" ht="12.75">
      <c r="A36" s="122"/>
      <c r="B36" s="122"/>
      <c r="C36" s="119"/>
      <c r="D36" s="119"/>
    </row>
    <row r="37" spans="1:4" ht="12.75">
      <c r="A37" s="122"/>
      <c r="B37" s="122"/>
      <c r="C37" s="119"/>
      <c r="D37" s="119"/>
    </row>
    <row r="38" spans="1:4" ht="12.75">
      <c r="A38" s="122"/>
      <c r="B38" s="122"/>
      <c r="C38" s="119"/>
      <c r="D38" s="119"/>
    </row>
    <row r="39" spans="1:4" ht="12.75">
      <c r="A39" s="122"/>
      <c r="B39" s="122"/>
      <c r="C39" s="119"/>
      <c r="D39" s="119"/>
    </row>
    <row r="40" spans="1:4" ht="12.75">
      <c r="A40" s="122"/>
      <c r="B40" s="122"/>
      <c r="C40" s="119"/>
      <c r="D40" s="119"/>
    </row>
    <row r="41" spans="1:4" ht="12.75">
      <c r="A41" s="122"/>
      <c r="B41" s="122"/>
      <c r="C41" s="119"/>
      <c r="D41" s="119"/>
    </row>
    <row r="42" spans="1:4" ht="12.75">
      <c r="A42" s="122"/>
      <c r="B42" s="122"/>
      <c r="C42" s="119"/>
      <c r="D42" s="119"/>
    </row>
    <row r="43" spans="1:4" ht="12.75">
      <c r="A43" s="122"/>
      <c r="B43" s="122"/>
      <c r="C43" s="119"/>
      <c r="D43" s="119"/>
    </row>
    <row r="44" spans="1:4" ht="12.75">
      <c r="A44" s="122"/>
      <c r="B44" s="122"/>
      <c r="C44" s="119"/>
      <c r="D44" s="119"/>
    </row>
    <row r="45" spans="1:4" ht="12.75">
      <c r="A45" s="122"/>
      <c r="B45" s="122"/>
      <c r="C45" s="119"/>
      <c r="D45" s="119"/>
    </row>
    <row r="46" spans="1:4" ht="12.75">
      <c r="A46" s="122"/>
      <c r="B46" s="122"/>
      <c r="C46" s="119"/>
      <c r="D46" s="119"/>
    </row>
    <row r="47" spans="1:4" ht="12.75">
      <c r="A47" s="122"/>
      <c r="B47" s="122"/>
      <c r="C47" s="119"/>
      <c r="D47" s="119"/>
    </row>
    <row r="48" spans="1:4" ht="12.75">
      <c r="A48" s="122"/>
      <c r="B48" s="122"/>
      <c r="C48" s="119"/>
      <c r="D48" s="119"/>
    </row>
    <row r="49" spans="1:4" ht="12.75">
      <c r="A49" s="122"/>
      <c r="B49" s="122"/>
      <c r="C49" s="119"/>
      <c r="D49" s="119"/>
    </row>
    <row r="50" spans="1:4" ht="12.75">
      <c r="A50" s="122"/>
      <c r="B50" s="122"/>
      <c r="C50" s="119"/>
      <c r="D50" s="119"/>
    </row>
    <row r="51" spans="1:4" ht="12.75">
      <c r="A51" s="122"/>
      <c r="B51" s="122"/>
      <c r="C51" s="119"/>
      <c r="D51" s="119"/>
    </row>
    <row r="52" spans="1:4" ht="12.75">
      <c r="A52" s="122"/>
      <c r="B52" s="122"/>
      <c r="C52" s="119"/>
      <c r="D52" s="119"/>
    </row>
    <row r="53" spans="1:4" ht="12.75">
      <c r="A53" s="122"/>
      <c r="B53" s="122"/>
      <c r="C53" s="119"/>
      <c r="D53" s="119"/>
    </row>
    <row r="54" spans="1:4" ht="12.75">
      <c r="A54" s="122"/>
      <c r="B54" s="122"/>
      <c r="C54" s="119"/>
      <c r="D54" s="119"/>
    </row>
    <row r="55" spans="1:4" ht="12.75">
      <c r="A55" s="122"/>
      <c r="B55" s="122"/>
      <c r="C55" s="119"/>
      <c r="D55" s="119"/>
    </row>
    <row r="56" spans="1:4" ht="12.75">
      <c r="A56" s="122"/>
      <c r="B56" s="122"/>
      <c r="C56" s="119"/>
      <c r="D56" s="119"/>
    </row>
    <row r="57" spans="1:4" ht="12.75">
      <c r="A57" s="122"/>
      <c r="B57" s="122"/>
      <c r="C57" s="119"/>
      <c r="D57" s="119"/>
    </row>
    <row r="58" spans="1:4" ht="12.75">
      <c r="A58" s="122"/>
      <c r="B58" s="122"/>
      <c r="C58" s="119"/>
      <c r="D58" s="119"/>
    </row>
  </sheetData>
  <sheetProtection/>
  <mergeCells count="4">
    <mergeCell ref="A1:D1"/>
    <mergeCell ref="A2:D2"/>
    <mergeCell ref="A4:B4"/>
    <mergeCell ref="C4:D4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10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2">
    <pageSetUpPr fitToPage="1"/>
  </sheetPr>
  <dimension ref="C1:J14"/>
  <sheetViews>
    <sheetView zoomScalePageLayoutView="0" workbookViewId="0" topLeftCell="A1">
      <selection activeCell="B11" sqref="B11"/>
    </sheetView>
  </sheetViews>
  <sheetFormatPr defaultColWidth="8.00390625" defaultRowHeight="12.75"/>
  <cols>
    <col min="1" max="2" width="8.00390625" style="124" customWidth="1"/>
    <col min="3" max="3" width="9.00390625" style="124" customWidth="1"/>
    <col min="4" max="4" width="6.140625" style="124" customWidth="1"/>
    <col min="5" max="5" width="4.28125" style="124" customWidth="1"/>
    <col min="6" max="6" width="27.140625" style="124" customWidth="1"/>
    <col min="7" max="9" width="15.7109375" style="124" customWidth="1"/>
    <col min="10" max="16384" width="8.00390625" style="124" customWidth="1"/>
  </cols>
  <sheetData>
    <row r="1" spans="3:9" ht="15.75">
      <c r="C1" s="786" t="s">
        <v>573</v>
      </c>
      <c r="D1" s="786"/>
      <c r="E1" s="786"/>
      <c r="F1" s="786"/>
      <c r="G1" s="786"/>
      <c r="H1" s="786"/>
      <c r="I1" s="786"/>
    </row>
    <row r="2" spans="3:9" ht="36" customHeight="1">
      <c r="C2" s="786" t="s">
        <v>362</v>
      </c>
      <c r="D2" s="786"/>
      <c r="E2" s="786"/>
      <c r="F2" s="786"/>
      <c r="G2" s="786"/>
      <c r="H2" s="786"/>
      <c r="I2" s="786"/>
    </row>
    <row r="3" spans="9:10" ht="16.5" thickBot="1">
      <c r="I3" s="243" t="s">
        <v>209</v>
      </c>
      <c r="J3" s="125"/>
    </row>
    <row r="4" spans="3:9" ht="16.5" thickBot="1">
      <c r="C4" s="789" t="s">
        <v>1</v>
      </c>
      <c r="D4" s="790"/>
      <c r="E4" s="790"/>
      <c r="F4" s="791"/>
      <c r="G4" s="241" t="s">
        <v>299</v>
      </c>
      <c r="H4" s="241" t="s">
        <v>300</v>
      </c>
      <c r="I4" s="242" t="s">
        <v>204</v>
      </c>
    </row>
    <row r="5" spans="3:9" ht="15.75">
      <c r="C5" s="782" t="s">
        <v>39</v>
      </c>
      <c r="D5" s="783"/>
      <c r="E5" s="783"/>
      <c r="F5" s="783"/>
      <c r="G5" s="127">
        <f>'9.1.sz.mell működés mérleg'!B20-G8</f>
        <v>2277042</v>
      </c>
      <c r="H5" s="127">
        <f>'9.2.sz.mell felhalm mérleg'!B19-H8</f>
        <v>2678810</v>
      </c>
      <c r="I5" s="128">
        <f>SUM(G5:H5)</f>
        <v>4955852</v>
      </c>
    </row>
    <row r="6" spans="3:9" ht="15.75">
      <c r="C6" s="784" t="s">
        <v>298</v>
      </c>
      <c r="D6" s="785"/>
      <c r="E6" s="785"/>
      <c r="F6" s="785"/>
      <c r="G6" s="126">
        <f>'9.1.sz.mell működés mérleg'!D20-G10</f>
        <v>1965315</v>
      </c>
      <c r="H6" s="126">
        <f>'9.2.sz.mell felhalm mérleg'!D19-H10</f>
        <v>2754245</v>
      </c>
      <c r="I6" s="129">
        <f>SUM(G6:H6)</f>
        <v>4719560</v>
      </c>
    </row>
    <row r="7" spans="3:9" s="130" customFormat="1" ht="24" customHeight="1" thickBot="1">
      <c r="C7" s="792" t="s">
        <v>301</v>
      </c>
      <c r="D7" s="793"/>
      <c r="E7" s="793"/>
      <c r="F7" s="793"/>
      <c r="G7" s="131">
        <f>G5-G6</f>
        <v>311727</v>
      </c>
      <c r="H7" s="131">
        <f>H5-H6</f>
        <v>-75435</v>
      </c>
      <c r="I7" s="132">
        <f>I5-I6</f>
        <v>236292</v>
      </c>
    </row>
    <row r="8" spans="3:9" s="130" customFormat="1" ht="24" customHeight="1" thickBot="1">
      <c r="C8" s="794" t="s">
        <v>302</v>
      </c>
      <c r="D8" s="795"/>
      <c r="E8" s="795"/>
      <c r="F8" s="795"/>
      <c r="G8" s="133">
        <v>13457</v>
      </c>
      <c r="H8" s="133">
        <v>402415</v>
      </c>
      <c r="I8" s="134">
        <f aca="true" t="shared" si="0" ref="I8:I13">SUM(G8:H8)</f>
        <v>415872</v>
      </c>
    </row>
    <row r="9" spans="3:9" ht="15.75">
      <c r="C9" s="782" t="s">
        <v>303</v>
      </c>
      <c r="D9" s="783"/>
      <c r="E9" s="783"/>
      <c r="F9" s="783"/>
      <c r="G9" s="127"/>
      <c r="H9" s="127"/>
      <c r="I9" s="128">
        <f t="shared" si="0"/>
        <v>0</v>
      </c>
    </row>
    <row r="10" spans="3:9" ht="15.75">
      <c r="C10" s="784" t="s">
        <v>304</v>
      </c>
      <c r="D10" s="785"/>
      <c r="E10" s="785"/>
      <c r="F10" s="785"/>
      <c r="G10" s="126">
        <f>'2. ÖSSZES kiadások'!C55</f>
        <v>430568</v>
      </c>
      <c r="H10" s="126">
        <f>'2. ÖSSZES kiadások'!C21</f>
        <v>221596</v>
      </c>
      <c r="I10" s="129">
        <f t="shared" si="0"/>
        <v>652164</v>
      </c>
    </row>
    <row r="11" spans="3:9" s="130" customFormat="1" ht="24" customHeight="1" thickBot="1">
      <c r="C11" s="792" t="s">
        <v>305</v>
      </c>
      <c r="D11" s="793"/>
      <c r="E11" s="793"/>
      <c r="F11" s="793"/>
      <c r="G11" s="131">
        <f>G9-G10</f>
        <v>-430568</v>
      </c>
      <c r="H11" s="131">
        <f>H9-H10</f>
        <v>-221596</v>
      </c>
      <c r="I11" s="132">
        <f t="shared" si="0"/>
        <v>-652164</v>
      </c>
    </row>
    <row r="12" spans="3:9" ht="15.75">
      <c r="C12" s="782" t="s">
        <v>123</v>
      </c>
      <c r="D12" s="783"/>
      <c r="E12" s="783"/>
      <c r="F12" s="783"/>
      <c r="G12" s="127">
        <f>G6+G10</f>
        <v>2395883</v>
      </c>
      <c r="H12" s="127">
        <f>H6+H10</f>
        <v>2975841</v>
      </c>
      <c r="I12" s="128">
        <f t="shared" si="0"/>
        <v>5371724</v>
      </c>
    </row>
    <row r="13" spans="3:9" ht="16.5" thickBot="1">
      <c r="C13" s="787" t="s">
        <v>50</v>
      </c>
      <c r="D13" s="788"/>
      <c r="E13" s="788"/>
      <c r="F13" s="788"/>
      <c r="G13" s="135">
        <f>SUM(G5+G8+G9)</f>
        <v>2290499</v>
      </c>
      <c r="H13" s="135">
        <f>SUM(H5+H8+H9)</f>
        <v>3081225</v>
      </c>
      <c r="I13" s="136">
        <f t="shared" si="0"/>
        <v>5371724</v>
      </c>
    </row>
    <row r="14" spans="3:9" ht="15.75">
      <c r="C14" s="137"/>
      <c r="D14" s="137"/>
      <c r="E14" s="137"/>
      <c r="F14" s="137"/>
      <c r="G14" s="138"/>
      <c r="H14" s="138"/>
      <c r="I14" s="138"/>
    </row>
  </sheetData>
  <sheetProtection/>
  <mergeCells count="12">
    <mergeCell ref="C12:F12"/>
    <mergeCell ref="C13:F13"/>
    <mergeCell ref="C4:F4"/>
    <mergeCell ref="C5:F5"/>
    <mergeCell ref="C6:F6"/>
    <mergeCell ref="C7:F7"/>
    <mergeCell ref="C11:F11"/>
    <mergeCell ref="C8:F8"/>
    <mergeCell ref="C9:F9"/>
    <mergeCell ref="C10:F10"/>
    <mergeCell ref="C1:I1"/>
    <mergeCell ref="C2:I2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200" verticalDpi="2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3">
    <tabColor rgb="FF92D050"/>
  </sheetPr>
  <dimension ref="A1:I21"/>
  <sheetViews>
    <sheetView zoomScale="130" zoomScaleNormal="130" workbookViewId="0" topLeftCell="A1">
      <selection activeCell="B11" sqref="B11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12.7109375" style="0" customWidth="1"/>
    <col min="4" max="4" width="14.7109375" style="0" customWidth="1"/>
    <col min="5" max="5" width="15.140625" style="0" customWidth="1"/>
    <col min="6" max="6" width="12.7109375" style="0" customWidth="1"/>
    <col min="7" max="7" width="13.8515625" style="32" customWidth="1"/>
  </cols>
  <sheetData>
    <row r="1" spans="1:4" ht="12.75">
      <c r="A1" s="796" t="s">
        <v>505</v>
      </c>
      <c r="B1" s="796"/>
      <c r="C1" s="796"/>
      <c r="D1" s="796"/>
    </row>
    <row r="2" spans="1:4" ht="12.75">
      <c r="A2" s="797" t="s">
        <v>574</v>
      </c>
      <c r="B2" s="797"/>
      <c r="C2" s="797"/>
      <c r="D2" s="797"/>
    </row>
    <row r="3" spans="1:4" ht="12.75">
      <c r="A3" s="798" t="s">
        <v>454</v>
      </c>
      <c r="B3" s="798"/>
      <c r="C3" s="798"/>
      <c r="D3" s="798"/>
    </row>
    <row r="4" spans="1:4" ht="24.75" customHeight="1">
      <c r="A4" s="799"/>
      <c r="B4" s="799"/>
      <c r="C4" s="799"/>
      <c r="D4" s="799"/>
    </row>
    <row r="5" spans="1:7" ht="12.75">
      <c r="A5" s="285"/>
      <c r="B5" s="285"/>
      <c r="C5" s="285"/>
      <c r="G5" s="285" t="s">
        <v>506</v>
      </c>
    </row>
    <row r="6" spans="1:7" s="450" customFormat="1" ht="47.25">
      <c r="A6" s="448" t="s">
        <v>409</v>
      </c>
      <c r="B6" s="448" t="s">
        <v>1</v>
      </c>
      <c r="C6" s="449" t="s">
        <v>455</v>
      </c>
      <c r="D6" s="448" t="s">
        <v>456</v>
      </c>
      <c r="E6" s="449" t="s">
        <v>457</v>
      </c>
      <c r="F6" s="449" t="s">
        <v>458</v>
      </c>
      <c r="G6" s="449" t="s">
        <v>459</v>
      </c>
    </row>
    <row r="7" spans="1:7" s="455" customFormat="1" ht="25.5">
      <c r="A7" s="451" t="s">
        <v>54</v>
      </c>
      <c r="B7" s="384" t="s">
        <v>435</v>
      </c>
      <c r="C7" s="452">
        <v>42355</v>
      </c>
      <c r="D7" s="385">
        <v>49830</v>
      </c>
      <c r="E7" s="453">
        <v>0</v>
      </c>
      <c r="F7" s="454">
        <v>0</v>
      </c>
      <c r="G7" s="385">
        <f>D7-(C7+E7+F7)</f>
        <v>7475</v>
      </c>
    </row>
    <row r="8" spans="1:7" ht="12.75">
      <c r="A8" s="451" t="s">
        <v>67</v>
      </c>
      <c r="B8" s="456" t="s">
        <v>460</v>
      </c>
      <c r="C8" s="362">
        <v>234306</v>
      </c>
      <c r="D8" s="362">
        <v>241159</v>
      </c>
      <c r="E8" s="362">
        <v>0</v>
      </c>
      <c r="F8" s="457">
        <v>2139</v>
      </c>
      <c r="G8" s="385">
        <f>D8-(C8+E8+F8)</f>
        <v>4714</v>
      </c>
    </row>
    <row r="9" spans="1:7" ht="38.25">
      <c r="A9" s="800" t="s">
        <v>91</v>
      </c>
      <c r="B9" s="456" t="s">
        <v>423</v>
      </c>
      <c r="C9" s="362"/>
      <c r="D9" s="362"/>
      <c r="E9" s="362"/>
      <c r="F9" s="457"/>
      <c r="G9" s="385"/>
    </row>
    <row r="10" spans="1:9" ht="12.75">
      <c r="A10" s="801"/>
      <c r="B10" s="456" t="s">
        <v>461</v>
      </c>
      <c r="C10" s="362">
        <f>(D10-E10)*0.84270738</f>
        <v>311632.52557488193</v>
      </c>
      <c r="D10" s="362">
        <v>469645</v>
      </c>
      <c r="E10" s="362">
        <f>D10/1.27*0.27</f>
        <v>99845.78740157481</v>
      </c>
      <c r="F10" s="457">
        <v>0</v>
      </c>
      <c r="G10" s="385">
        <v>14267</v>
      </c>
      <c r="H10" s="17"/>
      <c r="I10" s="17"/>
    </row>
    <row r="11" spans="1:9" ht="12.75">
      <c r="A11" s="801"/>
      <c r="B11" s="456" t="s">
        <v>462</v>
      </c>
      <c r="C11" s="362">
        <f>(D11-E11)*0.84270738</f>
        <v>488430.54325152753</v>
      </c>
      <c r="D11" s="362">
        <v>736088</v>
      </c>
      <c r="E11" s="362">
        <f>D11/1.27*0.27</f>
        <v>156491.1496062992</v>
      </c>
      <c r="F11" s="457">
        <v>0</v>
      </c>
      <c r="G11" s="385">
        <v>30466</v>
      </c>
      <c r="H11" s="17"/>
      <c r="I11" s="17"/>
    </row>
    <row r="12" spans="1:9" ht="12.75">
      <c r="A12" s="802"/>
      <c r="B12" s="456" t="s">
        <v>463</v>
      </c>
      <c r="C12" s="362">
        <f>(D12-E12)*0.84270738</f>
        <v>441881.9090669764</v>
      </c>
      <c r="D12" s="362">
        <v>665937</v>
      </c>
      <c r="E12" s="362">
        <f>D12/1.27*0.27</f>
        <v>141577.15748031499</v>
      </c>
      <c r="F12" s="457">
        <v>0</v>
      </c>
      <c r="G12" s="385">
        <v>27991</v>
      </c>
      <c r="H12" s="17"/>
      <c r="I12" s="17"/>
    </row>
    <row r="13" spans="1:7" ht="12.75">
      <c r="A13" s="458" t="s">
        <v>92</v>
      </c>
      <c r="B13" s="386" t="s">
        <v>448</v>
      </c>
      <c r="C13" s="362">
        <v>251609</v>
      </c>
      <c r="D13" s="362">
        <v>296011</v>
      </c>
      <c r="E13" s="362">
        <v>0</v>
      </c>
      <c r="F13" s="457">
        <v>0</v>
      </c>
      <c r="G13" s="385">
        <f>D13-(C13+E13+F13)</f>
        <v>44402</v>
      </c>
    </row>
    <row r="14" spans="1:7" ht="25.5">
      <c r="A14" s="458" t="s">
        <v>93</v>
      </c>
      <c r="B14" s="419" t="s">
        <v>446</v>
      </c>
      <c r="C14" s="362">
        <v>187620</v>
      </c>
      <c r="D14" s="362">
        <v>220730</v>
      </c>
      <c r="E14" s="362">
        <v>0</v>
      </c>
      <c r="F14" s="457">
        <v>0</v>
      </c>
      <c r="G14" s="385">
        <f>D14-(C14+E14+F14)</f>
        <v>33110</v>
      </c>
    </row>
    <row r="15" spans="1:7" s="440" customFormat="1" ht="15.75">
      <c r="A15" s="459"/>
      <c r="B15" s="460" t="s">
        <v>103</v>
      </c>
      <c r="C15" s="461">
        <f>SUM(C7:C14)</f>
        <v>1957834.977893386</v>
      </c>
      <c r="D15" s="461">
        <f>SUM(D7:D14)</f>
        <v>2679400</v>
      </c>
      <c r="E15" s="461">
        <f>SUM(E7:E14)</f>
        <v>397914.094488189</v>
      </c>
      <c r="F15" s="461">
        <f>SUM(F7:F14)</f>
        <v>2139</v>
      </c>
      <c r="G15" s="461">
        <f>SUM(G7:G14)</f>
        <v>162425</v>
      </c>
    </row>
    <row r="16" ht="13.5" thickBot="1"/>
    <row r="17" spans="2:5" ht="32.25" thickBot="1">
      <c r="B17" s="462" t="s">
        <v>464</v>
      </c>
      <c r="C17" s="463" t="s">
        <v>465</v>
      </c>
      <c r="D17" s="53"/>
      <c r="E17" s="53"/>
    </row>
    <row r="18" spans="2:5" ht="15.75">
      <c r="B18" s="464" t="s">
        <v>461</v>
      </c>
      <c r="C18" s="465">
        <f>G15-C19-C20</f>
        <v>103968</v>
      </c>
      <c r="D18" s="53"/>
      <c r="E18" s="53"/>
    </row>
    <row r="19" spans="2:5" ht="15.75">
      <c r="B19" s="464" t="s">
        <v>462</v>
      </c>
      <c r="C19" s="466">
        <f>G11</f>
        <v>30466</v>
      </c>
      <c r="D19" s="53"/>
      <c r="E19" s="53"/>
    </row>
    <row r="20" spans="2:5" ht="16.5" thickBot="1">
      <c r="B20" s="467" t="s">
        <v>463</v>
      </c>
      <c r="C20" s="466">
        <f>G12</f>
        <v>27991</v>
      </c>
      <c r="D20" s="53"/>
      <c r="E20" s="53"/>
    </row>
    <row r="21" spans="2:3" s="470" customFormat="1" ht="16.5" thickBot="1">
      <c r="B21" s="468" t="s">
        <v>103</v>
      </c>
      <c r="C21" s="469">
        <f>SUM(C18:C20)</f>
        <v>162425</v>
      </c>
    </row>
  </sheetData>
  <sheetProtection/>
  <mergeCells count="4">
    <mergeCell ref="A1:D1"/>
    <mergeCell ref="A2:D2"/>
    <mergeCell ref="A3:D4"/>
    <mergeCell ref="A9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14">
    <tabColor indexed="50"/>
  </sheetPr>
  <dimension ref="A1:F48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8.421875" style="0" customWidth="1"/>
    <col min="2" max="2" width="21.8515625" style="0" customWidth="1"/>
    <col min="3" max="3" width="58.28125" style="0" customWidth="1"/>
    <col min="4" max="4" width="11.140625" style="0" customWidth="1"/>
    <col min="5" max="5" width="7.421875" style="0" customWidth="1"/>
  </cols>
  <sheetData>
    <row r="1" spans="2:5" ht="12.75">
      <c r="B1" s="805"/>
      <c r="C1" s="805"/>
      <c r="D1" s="805"/>
      <c r="E1" s="805"/>
    </row>
    <row r="2" spans="2:5" ht="12.75">
      <c r="B2" s="746" t="s">
        <v>575</v>
      </c>
      <c r="C2" s="746"/>
      <c r="D2" s="746"/>
      <c r="E2" s="746"/>
    </row>
    <row r="3" spans="2:5" ht="12.75">
      <c r="B3" s="806" t="s">
        <v>363</v>
      </c>
      <c r="C3" s="807"/>
      <c r="D3" s="807"/>
      <c r="E3" s="807"/>
    </row>
    <row r="4" spans="2:5" ht="12.75">
      <c r="B4" s="58"/>
      <c r="C4" s="59"/>
      <c r="D4" s="59"/>
      <c r="E4" s="59"/>
    </row>
    <row r="5" spans="2:5" ht="13.5" thickBot="1">
      <c r="B5" s="58"/>
      <c r="C5" s="59"/>
      <c r="D5" s="60"/>
      <c r="E5" s="61" t="s">
        <v>209</v>
      </c>
    </row>
    <row r="6" spans="1:5" ht="13.5" thickTop="1">
      <c r="A6" s="808" t="s">
        <v>0</v>
      </c>
      <c r="B6" s="810" t="s">
        <v>1</v>
      </c>
      <c r="C6" s="810" t="s">
        <v>210</v>
      </c>
      <c r="D6" s="810" t="s">
        <v>211</v>
      </c>
      <c r="E6" s="812"/>
    </row>
    <row r="7" spans="1:5" ht="12.75">
      <c r="A7" s="809"/>
      <c r="B7" s="811"/>
      <c r="C7" s="811"/>
      <c r="D7" s="811"/>
      <c r="E7" s="813"/>
    </row>
    <row r="8" spans="1:5" ht="25.5" customHeight="1">
      <c r="A8" s="62" t="s">
        <v>54</v>
      </c>
      <c r="B8" s="63" t="s">
        <v>212</v>
      </c>
      <c r="C8" s="64" t="s">
        <v>213</v>
      </c>
      <c r="D8" s="230"/>
      <c r="E8" s="231">
        <v>500</v>
      </c>
    </row>
    <row r="9" spans="1:6" ht="12.75">
      <c r="A9" s="62" t="s">
        <v>67</v>
      </c>
      <c r="B9" s="63" t="s">
        <v>321</v>
      </c>
      <c r="C9" s="64"/>
      <c r="D9" s="230"/>
      <c r="E9" s="231">
        <f>SUM(E10:E24)</f>
        <v>311851</v>
      </c>
      <c r="F9" s="17"/>
    </row>
    <row r="10" spans="1:5" ht="12.75">
      <c r="A10" s="62"/>
      <c r="B10" s="63"/>
      <c r="C10" s="65" t="s">
        <v>310</v>
      </c>
      <c r="D10" s="66"/>
      <c r="E10" s="67">
        <v>4000</v>
      </c>
    </row>
    <row r="11" spans="1:5" ht="12.75">
      <c r="A11" s="62"/>
      <c r="B11" s="63"/>
      <c r="C11" s="65" t="s">
        <v>313</v>
      </c>
      <c r="D11" s="66"/>
      <c r="E11" s="67">
        <v>4748</v>
      </c>
    </row>
    <row r="12" spans="1:5" ht="15" customHeight="1">
      <c r="A12" s="62"/>
      <c r="B12" s="63"/>
      <c r="C12" s="65" t="s">
        <v>319</v>
      </c>
      <c r="D12" s="66"/>
      <c r="E12" s="67">
        <v>5000</v>
      </c>
    </row>
    <row r="13" spans="1:5" ht="12.75">
      <c r="A13" s="62"/>
      <c r="B13" s="63"/>
      <c r="C13" s="65" t="s">
        <v>320</v>
      </c>
      <c r="D13" s="66"/>
      <c r="E13" s="67">
        <v>4755</v>
      </c>
    </row>
    <row r="14" spans="1:5" ht="12.75" customHeight="1">
      <c r="A14" s="62"/>
      <c r="B14" s="63"/>
      <c r="C14" s="65" t="s">
        <v>214</v>
      </c>
      <c r="D14" s="66"/>
      <c r="E14" s="67">
        <v>1000</v>
      </c>
    </row>
    <row r="15" spans="1:5" ht="12.75">
      <c r="A15" s="62"/>
      <c r="B15" s="63"/>
      <c r="C15" s="65" t="s">
        <v>215</v>
      </c>
      <c r="D15" s="66"/>
      <c r="E15" s="67">
        <v>72071</v>
      </c>
    </row>
    <row r="16" spans="1:5" ht="12.75">
      <c r="A16" s="62"/>
      <c r="B16" s="63"/>
      <c r="C16" s="65" t="s">
        <v>403</v>
      </c>
      <c r="D16" s="66"/>
      <c r="E16" s="67">
        <v>99816</v>
      </c>
    </row>
    <row r="17" spans="1:5" ht="12.75">
      <c r="A17" s="62"/>
      <c r="B17" s="63"/>
      <c r="C17" s="65" t="s">
        <v>404</v>
      </c>
      <c r="D17" s="66"/>
      <c r="E17" s="67">
        <v>43032</v>
      </c>
    </row>
    <row r="18" spans="1:5" ht="12.75">
      <c r="A18" s="62"/>
      <c r="B18" s="63"/>
      <c r="C18" s="65" t="s">
        <v>545</v>
      </c>
      <c r="D18" s="66"/>
      <c r="E18" s="67">
        <v>1225</v>
      </c>
    </row>
    <row r="19" spans="1:5" ht="12.75">
      <c r="A19" s="62"/>
      <c r="B19" s="63"/>
      <c r="C19" s="65" t="s">
        <v>408</v>
      </c>
      <c r="D19" s="66"/>
      <c r="E19" s="67">
        <v>7090</v>
      </c>
    </row>
    <row r="20" spans="1:5" ht="12.75">
      <c r="A20" s="62"/>
      <c r="B20" s="63"/>
      <c r="C20" s="65" t="s">
        <v>406</v>
      </c>
      <c r="D20" s="66"/>
      <c r="E20" s="67">
        <v>46000</v>
      </c>
    </row>
    <row r="21" spans="1:5" ht="12.75">
      <c r="A21" s="62"/>
      <c r="B21" s="63"/>
      <c r="C21" s="65" t="s">
        <v>216</v>
      </c>
      <c r="D21" s="66"/>
      <c r="E21" s="67">
        <v>1500</v>
      </c>
    </row>
    <row r="22" spans="1:5" ht="12.75">
      <c r="A22" s="62"/>
      <c r="B22" s="63"/>
      <c r="C22" s="65" t="s">
        <v>217</v>
      </c>
      <c r="D22" s="66"/>
      <c r="E22" s="67">
        <v>600</v>
      </c>
    </row>
    <row r="23" spans="1:5" ht="15" customHeight="1">
      <c r="A23" s="621"/>
      <c r="B23" s="263"/>
      <c r="C23" s="76" t="s">
        <v>405</v>
      </c>
      <c r="D23" s="53"/>
      <c r="E23" s="70">
        <v>17014</v>
      </c>
    </row>
    <row r="24" spans="1:5" ht="15" customHeight="1" thickBot="1">
      <c r="A24" s="68"/>
      <c r="B24" s="69"/>
      <c r="C24" s="261" t="s">
        <v>407</v>
      </c>
      <c r="D24" s="264"/>
      <c r="E24" s="262">
        <v>4000</v>
      </c>
    </row>
    <row r="25" spans="1:5" ht="21" customHeight="1" thickBot="1" thickTop="1">
      <c r="A25" s="71"/>
      <c r="B25" s="72" t="s">
        <v>218</v>
      </c>
      <c r="C25" s="72"/>
      <c r="D25" s="803">
        <f>E8+E9</f>
        <v>312351</v>
      </c>
      <c r="E25" s="804"/>
    </row>
    <row r="26" ht="13.5" thickTop="1"/>
    <row r="33" ht="12.75">
      <c r="D33" s="166"/>
    </row>
    <row r="37" ht="3" customHeight="1"/>
    <row r="38" ht="12.75" hidden="1"/>
    <row r="39" ht="12.75" hidden="1">
      <c r="D39" s="17"/>
    </row>
    <row r="40" ht="12.75" hidden="1"/>
    <row r="41" ht="12.75" hidden="1"/>
    <row r="42" ht="12.75" hidden="1"/>
    <row r="43" spans="2:4" ht="12.75" hidden="1">
      <c r="B43" s="73"/>
      <c r="C43" s="55"/>
      <c r="D43" s="53"/>
    </row>
    <row r="44" spans="2:4" ht="12.75">
      <c r="B44" s="51"/>
      <c r="C44" s="55"/>
      <c r="D44" s="52"/>
    </row>
    <row r="45" spans="2:4" ht="12.75">
      <c r="B45" s="51"/>
      <c r="C45" s="55"/>
      <c r="D45" s="52"/>
    </row>
    <row r="46" spans="2:4" ht="12.75">
      <c r="B46" s="74"/>
      <c r="C46" s="55"/>
      <c r="D46" s="18"/>
    </row>
    <row r="48" ht="12.75">
      <c r="D48" s="75"/>
    </row>
  </sheetData>
  <sheetProtection/>
  <mergeCells count="8">
    <mergeCell ref="A6:A7"/>
    <mergeCell ref="B6:B7"/>
    <mergeCell ref="C6:C7"/>
    <mergeCell ref="D6:E7"/>
    <mergeCell ref="D25:E25"/>
    <mergeCell ref="B1:E1"/>
    <mergeCell ref="B2:E2"/>
    <mergeCell ref="B3:E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Z29"/>
  <sheetViews>
    <sheetView workbookViewId="0" topLeftCell="A1">
      <selection activeCell="B11" sqref="B11"/>
    </sheetView>
  </sheetViews>
  <sheetFormatPr defaultColWidth="8.00390625" defaultRowHeight="12.75"/>
  <cols>
    <col min="1" max="1" width="3.57421875" style="504" customWidth="1"/>
    <col min="2" max="2" width="23.00390625" style="503" customWidth="1"/>
    <col min="3" max="4" width="6.7109375" style="503" customWidth="1"/>
    <col min="5" max="5" width="6.8515625" style="503" customWidth="1"/>
    <col min="6" max="6" width="6.7109375" style="503" customWidth="1"/>
    <col min="7" max="7" width="7.7109375" style="503" customWidth="1"/>
    <col min="8" max="8" width="6.8515625" style="503" customWidth="1"/>
    <col min="9" max="10" width="7.7109375" style="503" customWidth="1"/>
    <col min="11" max="11" width="9.140625" style="503" customWidth="1"/>
    <col min="12" max="12" width="7.140625" style="503" customWidth="1"/>
    <col min="13" max="13" width="8.7109375" style="503" customWidth="1"/>
    <col min="14" max="15" width="8.00390625" style="503" customWidth="1"/>
    <col min="16" max="16384" width="8.00390625" style="503" customWidth="1"/>
  </cols>
  <sheetData>
    <row r="1" spans="1:15" ht="12.75">
      <c r="A1" s="746" t="s">
        <v>576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</row>
    <row r="2" spans="1:15" ht="12.75">
      <c r="A2" s="816" t="s">
        <v>484</v>
      </c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7"/>
      <c r="O2" s="817"/>
    </row>
    <row r="3" spans="1:16" ht="12.75">
      <c r="A3" s="818" t="s">
        <v>485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19"/>
      <c r="P3" s="505"/>
    </row>
    <row r="4" spans="1:16" ht="13.5" thickBot="1">
      <c r="A4" s="506"/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 t="s">
        <v>209</v>
      </c>
      <c r="P4" s="505"/>
    </row>
    <row r="5" spans="1:15" s="511" customFormat="1" ht="12.75" customHeight="1">
      <c r="A5" s="814" t="s">
        <v>486</v>
      </c>
      <c r="B5" s="630" t="s">
        <v>487</v>
      </c>
      <c r="C5" s="630" t="s">
        <v>488</v>
      </c>
      <c r="D5" s="631"/>
      <c r="E5" s="631"/>
      <c r="F5" s="631"/>
      <c r="G5" s="631"/>
      <c r="H5" s="631"/>
      <c r="I5" s="631"/>
      <c r="J5" s="631"/>
      <c r="K5" s="631"/>
      <c r="L5" s="631"/>
      <c r="M5" s="631"/>
      <c r="N5" s="631"/>
      <c r="O5" s="540"/>
    </row>
    <row r="6" spans="1:15" s="514" customFormat="1" ht="15" customHeight="1" thickBot="1">
      <c r="A6" s="815"/>
      <c r="B6" s="632" t="s">
        <v>489</v>
      </c>
      <c r="C6" s="512" t="s">
        <v>490</v>
      </c>
      <c r="D6" s="633">
        <v>2013</v>
      </c>
      <c r="E6" s="633">
        <v>2014</v>
      </c>
      <c r="F6" s="633">
        <v>2015</v>
      </c>
      <c r="G6" s="633">
        <v>2016</v>
      </c>
      <c r="H6" s="633">
        <v>2017</v>
      </c>
      <c r="I6" s="633">
        <v>2018</v>
      </c>
      <c r="J6" s="633">
        <v>2019</v>
      </c>
      <c r="K6" s="633">
        <v>2020</v>
      </c>
      <c r="L6" s="512">
        <v>2021</v>
      </c>
      <c r="M6" s="512">
        <v>2022</v>
      </c>
      <c r="N6" s="512">
        <v>2023</v>
      </c>
      <c r="O6" s="513">
        <v>2024</v>
      </c>
    </row>
    <row r="7" spans="1:26" ht="27" customHeight="1" thickBot="1">
      <c r="A7" s="515"/>
      <c r="B7" s="516" t="s">
        <v>491</v>
      </c>
      <c r="C7" s="517"/>
      <c r="D7" s="518" t="s">
        <v>492</v>
      </c>
      <c r="E7" s="518" t="s">
        <v>492</v>
      </c>
      <c r="F7" s="518" t="s">
        <v>492</v>
      </c>
      <c r="G7" s="518" t="s">
        <v>492</v>
      </c>
      <c r="H7" s="518" t="s">
        <v>492</v>
      </c>
      <c r="I7" s="518" t="s">
        <v>492</v>
      </c>
      <c r="J7" s="518" t="s">
        <v>492</v>
      </c>
      <c r="K7" s="518" t="s">
        <v>492</v>
      </c>
      <c r="L7" s="518" t="s">
        <v>492</v>
      </c>
      <c r="M7" s="518" t="s">
        <v>492</v>
      </c>
      <c r="N7" s="518" t="s">
        <v>492</v>
      </c>
      <c r="O7" s="519" t="s">
        <v>492</v>
      </c>
      <c r="Q7" s="505"/>
      <c r="R7" s="505"/>
      <c r="U7" s="505"/>
      <c r="V7" s="505"/>
      <c r="Y7" s="505"/>
      <c r="Z7" s="505"/>
    </row>
    <row r="8" spans="1:15" ht="18" customHeight="1">
      <c r="A8" s="626" t="s">
        <v>54</v>
      </c>
      <c r="B8" s="622" t="s">
        <v>493</v>
      </c>
      <c r="C8" s="521"/>
      <c r="D8" s="522">
        <v>16200</v>
      </c>
      <c r="E8" s="522">
        <v>8100</v>
      </c>
      <c r="F8" s="523">
        <v>8100</v>
      </c>
      <c r="G8" s="522"/>
      <c r="H8" s="524"/>
      <c r="I8" s="524"/>
      <c r="J8" s="524"/>
      <c r="K8" s="524"/>
      <c r="L8" s="524"/>
      <c r="M8" s="524"/>
      <c r="N8" s="525"/>
      <c r="O8" s="526"/>
    </row>
    <row r="9" spans="1:16" ht="18" customHeight="1">
      <c r="A9" s="520" t="s">
        <v>92</v>
      </c>
      <c r="B9" s="622" t="s">
        <v>494</v>
      </c>
      <c r="C9" s="521">
        <v>2006</v>
      </c>
      <c r="D9" s="527"/>
      <c r="E9" s="527"/>
      <c r="F9" s="528"/>
      <c r="G9" s="527"/>
      <c r="H9" s="527"/>
      <c r="I9" s="527"/>
      <c r="J9" s="527"/>
      <c r="K9" s="527"/>
      <c r="L9" s="527"/>
      <c r="M9" s="527"/>
      <c r="N9" s="529"/>
      <c r="O9" s="530"/>
      <c r="P9" s="503">
        <f>D9+E9+F9+G9+H9+I9+J9+K9+L9+M9+N9+O9</f>
        <v>0</v>
      </c>
    </row>
    <row r="10" spans="1:15" ht="18" customHeight="1">
      <c r="A10" s="520" t="s">
        <v>93</v>
      </c>
      <c r="B10" s="622" t="s">
        <v>495</v>
      </c>
      <c r="C10" s="521">
        <v>2006</v>
      </c>
      <c r="D10" s="527">
        <v>1372</v>
      </c>
      <c r="E10" s="527"/>
      <c r="F10" s="528"/>
      <c r="G10" s="527"/>
      <c r="H10" s="527"/>
      <c r="I10" s="527"/>
      <c r="J10" s="527"/>
      <c r="K10" s="527"/>
      <c r="L10" s="527"/>
      <c r="M10" s="527"/>
      <c r="N10" s="529"/>
      <c r="O10" s="530"/>
    </row>
    <row r="11" spans="1:15" ht="18" customHeight="1">
      <c r="A11" s="627" t="s">
        <v>94</v>
      </c>
      <c r="B11" s="623" t="s">
        <v>496</v>
      </c>
      <c r="C11" s="521">
        <v>2007</v>
      </c>
      <c r="D11" s="527">
        <v>46556</v>
      </c>
      <c r="E11" s="527">
        <v>46556</v>
      </c>
      <c r="F11" s="528">
        <v>46556</v>
      </c>
      <c r="G11" s="527">
        <v>46556</v>
      </c>
      <c r="H11" s="527">
        <v>46556</v>
      </c>
      <c r="I11" s="527">
        <v>46556</v>
      </c>
      <c r="J11" s="527">
        <v>46556</v>
      </c>
      <c r="K11" s="527">
        <v>46556</v>
      </c>
      <c r="L11" s="527">
        <v>46556</v>
      </c>
      <c r="M11" s="527">
        <v>46556</v>
      </c>
      <c r="N11" s="529">
        <v>46556</v>
      </c>
      <c r="O11" s="530">
        <v>46556</v>
      </c>
    </row>
    <row r="12" spans="1:15" ht="18" customHeight="1">
      <c r="A12" s="627" t="s">
        <v>96</v>
      </c>
      <c r="B12" s="624" t="s">
        <v>496</v>
      </c>
      <c r="C12" s="533">
        <v>2009</v>
      </c>
      <c r="D12" s="527">
        <v>18824</v>
      </c>
      <c r="E12" s="527">
        <v>18823</v>
      </c>
      <c r="F12" s="528"/>
      <c r="G12" s="527"/>
      <c r="H12" s="534"/>
      <c r="I12" s="534"/>
      <c r="J12" s="527"/>
      <c r="K12" s="534"/>
      <c r="L12" s="534"/>
      <c r="M12" s="527"/>
      <c r="N12" s="529"/>
      <c r="O12" s="535"/>
    </row>
    <row r="13" spans="1:15" ht="18" customHeight="1">
      <c r="A13" s="627" t="s">
        <v>100</v>
      </c>
      <c r="B13" s="624" t="s">
        <v>497</v>
      </c>
      <c r="C13" s="533">
        <v>2007</v>
      </c>
      <c r="D13" s="527">
        <v>32520</v>
      </c>
      <c r="E13" s="527">
        <v>32520</v>
      </c>
      <c r="F13" s="527">
        <v>32520</v>
      </c>
      <c r="G13" s="527">
        <v>32520</v>
      </c>
      <c r="H13" s="527">
        <v>32520</v>
      </c>
      <c r="I13" s="527">
        <v>32520</v>
      </c>
      <c r="J13" s="527">
        <v>32520</v>
      </c>
      <c r="K13" s="527">
        <v>32520</v>
      </c>
      <c r="L13" s="527">
        <v>32520</v>
      </c>
      <c r="M13" s="527">
        <v>32520</v>
      </c>
      <c r="N13" s="527">
        <v>32520</v>
      </c>
      <c r="O13" s="530">
        <v>32520</v>
      </c>
    </row>
    <row r="14" spans="1:15" ht="18" customHeight="1">
      <c r="A14" s="627" t="s">
        <v>101</v>
      </c>
      <c r="B14" s="623" t="s">
        <v>498</v>
      </c>
      <c r="C14" s="521">
        <v>2007</v>
      </c>
      <c r="D14" s="527">
        <v>35508</v>
      </c>
      <c r="E14" s="527">
        <v>35508</v>
      </c>
      <c r="F14" s="528">
        <v>35508</v>
      </c>
      <c r="G14" s="527">
        <v>35508</v>
      </c>
      <c r="H14" s="527">
        <v>35508</v>
      </c>
      <c r="I14" s="527">
        <v>35508</v>
      </c>
      <c r="J14" s="527">
        <v>35508</v>
      </c>
      <c r="K14" s="527">
        <v>35508</v>
      </c>
      <c r="L14" s="527">
        <v>35508</v>
      </c>
      <c r="M14" s="527">
        <v>35508</v>
      </c>
      <c r="N14" s="529">
        <v>35508</v>
      </c>
      <c r="O14" s="530">
        <v>35508</v>
      </c>
    </row>
    <row r="15" spans="1:15" ht="18" customHeight="1">
      <c r="A15" s="628" t="s">
        <v>102</v>
      </c>
      <c r="B15" s="623" t="s">
        <v>499</v>
      </c>
      <c r="C15" s="521">
        <v>2009</v>
      </c>
      <c r="D15" s="527">
        <v>70616</v>
      </c>
      <c r="E15" s="527">
        <v>70616</v>
      </c>
      <c r="F15" s="528">
        <v>70616</v>
      </c>
      <c r="G15" s="527">
        <v>70616</v>
      </c>
      <c r="H15" s="527">
        <v>70616</v>
      </c>
      <c r="I15" s="527">
        <v>70616</v>
      </c>
      <c r="J15" s="527">
        <v>70616</v>
      </c>
      <c r="K15" s="527">
        <v>70616</v>
      </c>
      <c r="L15" s="527">
        <v>70616</v>
      </c>
      <c r="M15" s="527">
        <v>70616</v>
      </c>
      <c r="N15" s="529">
        <v>70616</v>
      </c>
      <c r="O15" s="530">
        <v>70616</v>
      </c>
    </row>
    <row r="16" spans="1:15" ht="17.25" customHeight="1" thickBot="1">
      <c r="A16" s="629"/>
      <c r="B16" s="625" t="s">
        <v>500</v>
      </c>
      <c r="C16" s="537"/>
      <c r="D16" s="538">
        <f>SUM(D8:D15)</f>
        <v>221596</v>
      </c>
      <c r="E16" s="538">
        <v>212123</v>
      </c>
      <c r="F16" s="538">
        <v>193300</v>
      </c>
      <c r="G16" s="538">
        <v>185200</v>
      </c>
      <c r="H16" s="538">
        <v>185200</v>
      </c>
      <c r="I16" s="538">
        <v>185200</v>
      </c>
      <c r="J16" s="538">
        <v>185200</v>
      </c>
      <c r="K16" s="538">
        <v>185200</v>
      </c>
      <c r="L16" s="538">
        <v>185200</v>
      </c>
      <c r="M16" s="538">
        <v>185200</v>
      </c>
      <c r="N16" s="538">
        <v>185200</v>
      </c>
      <c r="O16" s="539">
        <v>185200</v>
      </c>
    </row>
    <row r="17" ht="13.5" thickBot="1"/>
    <row r="18" spans="2:10" ht="15" thickBot="1">
      <c r="B18" s="508" t="s">
        <v>487</v>
      </c>
      <c r="C18" s="509" t="s">
        <v>488</v>
      </c>
      <c r="D18" s="634"/>
      <c r="E18" s="510"/>
      <c r="F18" s="510"/>
      <c r="G18" s="510"/>
      <c r="H18" s="510"/>
      <c r="I18" s="635"/>
      <c r="J18" s="505"/>
    </row>
    <row r="19" spans="2:10" ht="16.5" thickBot="1">
      <c r="B19" s="638" t="s">
        <v>489</v>
      </c>
      <c r="C19" s="639" t="s">
        <v>490</v>
      </c>
      <c r="D19" s="640">
        <v>2025</v>
      </c>
      <c r="E19" s="640">
        <v>2026</v>
      </c>
      <c r="F19" s="640">
        <v>2027</v>
      </c>
      <c r="G19" s="640">
        <v>2028</v>
      </c>
      <c r="H19" s="640">
        <v>2029</v>
      </c>
      <c r="I19" s="641">
        <v>2030</v>
      </c>
      <c r="J19" s="541"/>
    </row>
    <row r="20" spans="2:10" ht="39" thickBot="1">
      <c r="B20" s="636" t="s">
        <v>491</v>
      </c>
      <c r="C20" s="517"/>
      <c r="D20" s="518" t="s">
        <v>492</v>
      </c>
      <c r="E20" s="518" t="s">
        <v>492</v>
      </c>
      <c r="F20" s="518" t="s">
        <v>492</v>
      </c>
      <c r="G20" s="518" t="s">
        <v>492</v>
      </c>
      <c r="H20" s="518" t="s">
        <v>492</v>
      </c>
      <c r="I20" s="519" t="s">
        <v>492</v>
      </c>
      <c r="J20" s="542"/>
    </row>
    <row r="21" spans="2:10" ht="15">
      <c r="B21" s="637" t="s">
        <v>493</v>
      </c>
      <c r="C21" s="521">
        <v>2003</v>
      </c>
      <c r="D21" s="524"/>
      <c r="E21" s="524"/>
      <c r="F21" s="524"/>
      <c r="G21" s="524"/>
      <c r="H21" s="525"/>
      <c r="I21" s="526"/>
      <c r="J21" s="543"/>
    </row>
    <row r="22" spans="2:10" ht="15">
      <c r="B22" s="637" t="s">
        <v>494</v>
      </c>
      <c r="C22" s="521">
        <v>2006</v>
      </c>
      <c r="D22" s="527"/>
      <c r="E22" s="527"/>
      <c r="F22" s="527"/>
      <c r="G22" s="527">
        <f>H22+I22</f>
        <v>0</v>
      </c>
      <c r="H22" s="529"/>
      <c r="I22" s="530"/>
      <c r="J22" s="543"/>
    </row>
    <row r="23" spans="2:10" ht="15">
      <c r="B23" s="637" t="s">
        <v>495</v>
      </c>
      <c r="C23" s="521">
        <v>2006</v>
      </c>
      <c r="D23" s="527"/>
      <c r="E23" s="527"/>
      <c r="F23" s="527"/>
      <c r="G23" s="527"/>
      <c r="H23" s="529"/>
      <c r="I23" s="530"/>
      <c r="J23" s="543"/>
    </row>
    <row r="24" spans="2:10" ht="15">
      <c r="B24" s="531" t="s">
        <v>496</v>
      </c>
      <c r="C24" s="521">
        <v>2007</v>
      </c>
      <c r="D24" s="527">
        <v>46556</v>
      </c>
      <c r="E24" s="527">
        <v>46556</v>
      </c>
      <c r="F24" s="527">
        <v>46560</v>
      </c>
      <c r="G24" s="527"/>
      <c r="H24" s="529"/>
      <c r="I24" s="530"/>
      <c r="J24" s="543"/>
    </row>
    <row r="25" spans="2:11" ht="15">
      <c r="B25" s="532" t="s">
        <v>496</v>
      </c>
      <c r="C25" s="533">
        <v>2009</v>
      </c>
      <c r="D25" s="527"/>
      <c r="E25" s="534"/>
      <c r="F25" s="534"/>
      <c r="G25" s="527"/>
      <c r="H25" s="544"/>
      <c r="I25" s="530"/>
      <c r="J25" s="543">
        <f>D25+E25+F25+G25+H25+I25</f>
        <v>0</v>
      </c>
      <c r="K25" s="503">
        <f>P12+J25</f>
        <v>0</v>
      </c>
    </row>
    <row r="26" spans="2:10" ht="15">
      <c r="B26" s="532" t="s">
        <v>497</v>
      </c>
      <c r="C26" s="533">
        <v>2007</v>
      </c>
      <c r="D26" s="527">
        <v>32520</v>
      </c>
      <c r="E26" s="527">
        <v>32520</v>
      </c>
      <c r="F26" s="527">
        <v>32748</v>
      </c>
      <c r="G26" s="534"/>
      <c r="H26" s="544"/>
      <c r="I26" s="530"/>
      <c r="J26" s="543"/>
    </row>
    <row r="27" spans="2:10" ht="15">
      <c r="B27" s="531" t="s">
        <v>498</v>
      </c>
      <c r="C27" s="521">
        <v>2007</v>
      </c>
      <c r="D27" s="527">
        <v>35508</v>
      </c>
      <c r="E27" s="527">
        <v>35508</v>
      </c>
      <c r="F27" s="527">
        <v>35512</v>
      </c>
      <c r="G27" s="527"/>
      <c r="H27" s="529"/>
      <c r="I27" s="530"/>
      <c r="J27" s="543"/>
    </row>
    <row r="28" spans="2:10" ht="15">
      <c r="B28" s="531" t="s">
        <v>499</v>
      </c>
      <c r="C28" s="521">
        <v>2009</v>
      </c>
      <c r="D28" s="527">
        <v>70616</v>
      </c>
      <c r="E28" s="527">
        <v>70616</v>
      </c>
      <c r="F28" s="527">
        <v>70616</v>
      </c>
      <c r="G28" s="527">
        <v>70616</v>
      </c>
      <c r="H28" s="529">
        <v>35304</v>
      </c>
      <c r="I28" s="530"/>
      <c r="J28" s="543"/>
    </row>
    <row r="29" spans="2:10" ht="15" thickBot="1">
      <c r="B29" s="536" t="s">
        <v>500</v>
      </c>
      <c r="C29" s="537"/>
      <c r="D29" s="545">
        <f aca="true" t="shared" si="0" ref="D29:I29">SUM(D21:D28)</f>
        <v>185200</v>
      </c>
      <c r="E29" s="545">
        <f t="shared" si="0"/>
        <v>185200</v>
      </c>
      <c r="F29" s="545">
        <f t="shared" si="0"/>
        <v>185436</v>
      </c>
      <c r="G29" s="545">
        <f t="shared" si="0"/>
        <v>70616</v>
      </c>
      <c r="H29" s="546">
        <f t="shared" si="0"/>
        <v>35304</v>
      </c>
      <c r="I29" s="547">
        <f t="shared" si="0"/>
        <v>0</v>
      </c>
      <c r="J29" s="543"/>
    </row>
  </sheetData>
  <sheetProtection/>
  <mergeCells count="4">
    <mergeCell ref="A5:A6"/>
    <mergeCell ref="A2:O2"/>
    <mergeCell ref="A3:O3"/>
    <mergeCell ref="A1:O1"/>
  </mergeCells>
  <printOptions horizontalCentered="1"/>
  <pageMargins left="0.8267716535433072" right="0.6299212598425197" top="0.7874015748031497" bottom="0.7874015748031497" header="0.8661417322834646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16">
    <tabColor indexed="50"/>
  </sheetPr>
  <dimension ref="A1:P31"/>
  <sheetViews>
    <sheetView workbookViewId="0" topLeftCell="A1">
      <pane xSplit="16680" topLeftCell="T1" activePane="topLeft" state="split"/>
      <selection pane="topLeft" activeCell="B11" sqref="B11"/>
      <selection pane="topRight" activeCell="B11" sqref="B11"/>
    </sheetView>
  </sheetViews>
  <sheetFormatPr defaultColWidth="8.00390625" defaultRowHeight="12.75"/>
  <cols>
    <col min="1" max="1" width="5.421875" style="78" customWidth="1"/>
    <col min="2" max="2" width="24.57421875" style="77" customWidth="1"/>
    <col min="3" max="3" width="7.140625" style="77" customWidth="1"/>
    <col min="4" max="4" width="7.421875" style="77" customWidth="1"/>
    <col min="5" max="5" width="8.57421875" style="77" customWidth="1"/>
    <col min="6" max="6" width="9.421875" style="77" customWidth="1"/>
    <col min="7" max="7" width="9.7109375" style="77" customWidth="1"/>
    <col min="8" max="8" width="8.8515625" style="77" customWidth="1"/>
    <col min="9" max="9" width="9.140625" style="77" customWidth="1"/>
    <col min="10" max="10" width="7.421875" style="77" customWidth="1"/>
    <col min="11" max="11" width="9.140625" style="77" customWidth="1"/>
    <col min="12" max="12" width="8.140625" style="77" customWidth="1"/>
    <col min="13" max="13" width="9.421875" style="77" customWidth="1"/>
    <col min="14" max="14" width="8.7109375" style="77" customWidth="1"/>
    <col min="15" max="15" width="10.140625" style="78" customWidth="1"/>
    <col min="16" max="16" width="14.140625" style="77" customWidth="1"/>
    <col min="17" max="17" width="9.00390625" style="77" bestFit="1" customWidth="1"/>
    <col min="18" max="25" width="8.00390625" style="77" customWidth="1"/>
    <col min="26" max="26" width="10.140625" style="77" bestFit="1" customWidth="1"/>
    <col min="27" max="16384" width="8.00390625" style="77" customWidth="1"/>
  </cols>
  <sheetData>
    <row r="1" spans="1:15" ht="12.75" customHeight="1">
      <c r="A1" s="820" t="s">
        <v>577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</row>
    <row r="2" spans="1:15" ht="12.75" customHeight="1">
      <c r="A2" s="821" t="s">
        <v>364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</row>
    <row r="3" spans="1:15" ht="11.25" customHeight="1" thickBot="1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 t="s">
        <v>209</v>
      </c>
    </row>
    <row r="4" spans="1:15" s="78" customFormat="1" ht="19.5" customHeight="1" thickTop="1">
      <c r="A4" s="245" t="s">
        <v>219</v>
      </c>
      <c r="B4" s="246" t="s">
        <v>1</v>
      </c>
      <c r="C4" s="246" t="s">
        <v>220</v>
      </c>
      <c r="D4" s="246" t="s">
        <v>221</v>
      </c>
      <c r="E4" s="246" t="s">
        <v>222</v>
      </c>
      <c r="F4" s="246" t="s">
        <v>223</v>
      </c>
      <c r="G4" s="246" t="s">
        <v>224</v>
      </c>
      <c r="H4" s="246" t="s">
        <v>225</v>
      </c>
      <c r="I4" s="246" t="s">
        <v>226</v>
      </c>
      <c r="J4" s="246" t="s">
        <v>227</v>
      </c>
      <c r="K4" s="246" t="s">
        <v>228</v>
      </c>
      <c r="L4" s="246" t="s">
        <v>229</v>
      </c>
      <c r="M4" s="246" t="s">
        <v>230</v>
      </c>
      <c r="N4" s="246" t="s">
        <v>231</v>
      </c>
      <c r="O4" s="247" t="s">
        <v>103</v>
      </c>
    </row>
    <row r="5" spans="1:15" s="83" customFormat="1" ht="18" customHeight="1">
      <c r="A5" s="79" t="s">
        <v>54</v>
      </c>
      <c r="B5" s="80" t="s">
        <v>232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>
        <f aca="true" t="shared" si="0" ref="O5:O29">SUM(C5:N5)</f>
        <v>0</v>
      </c>
    </row>
    <row r="6" spans="1:16" s="87" customFormat="1" ht="15.75">
      <c r="A6" s="79" t="s">
        <v>67</v>
      </c>
      <c r="B6" s="84" t="s">
        <v>3</v>
      </c>
      <c r="C6" s="85">
        <v>70000</v>
      </c>
      <c r="D6" s="85">
        <v>70000</v>
      </c>
      <c r="E6" s="85">
        <v>150000</v>
      </c>
      <c r="F6" s="85">
        <v>50000</v>
      </c>
      <c r="G6" s="85">
        <v>70000</v>
      </c>
      <c r="H6" s="85">
        <v>70000</v>
      </c>
      <c r="I6" s="85">
        <v>70000</v>
      </c>
      <c r="J6" s="85">
        <v>70000</v>
      </c>
      <c r="K6" s="85">
        <v>148754</v>
      </c>
      <c r="L6" s="85">
        <v>20000</v>
      </c>
      <c r="M6" s="85">
        <v>20000</v>
      </c>
      <c r="N6" s="85">
        <v>50000</v>
      </c>
      <c r="O6" s="82">
        <f t="shared" si="0"/>
        <v>858754</v>
      </c>
      <c r="P6" s="86"/>
    </row>
    <row r="7" spans="1:16" s="87" customFormat="1" ht="15.75">
      <c r="A7" s="79" t="s">
        <v>91</v>
      </c>
      <c r="B7" s="84" t="s">
        <v>19</v>
      </c>
      <c r="C7" s="85">
        <v>22730</v>
      </c>
      <c r="D7" s="85">
        <v>42730</v>
      </c>
      <c r="E7" s="85">
        <v>42000</v>
      </c>
      <c r="F7" s="85">
        <v>42730</v>
      </c>
      <c r="G7" s="85">
        <v>72700</v>
      </c>
      <c r="H7" s="85">
        <v>42700</v>
      </c>
      <c r="I7" s="85">
        <v>42700</v>
      </c>
      <c r="J7" s="85">
        <v>34453</v>
      </c>
      <c r="K7" s="85">
        <v>43000</v>
      </c>
      <c r="L7" s="85">
        <v>43000</v>
      </c>
      <c r="M7" s="85">
        <v>42000</v>
      </c>
      <c r="N7" s="85">
        <v>42000</v>
      </c>
      <c r="O7" s="82">
        <f t="shared" si="0"/>
        <v>512743</v>
      </c>
      <c r="P7" s="86"/>
    </row>
    <row r="8" spans="1:16" s="87" customFormat="1" ht="15.75">
      <c r="A8" s="79" t="s">
        <v>92</v>
      </c>
      <c r="B8" s="84" t="s">
        <v>233</v>
      </c>
      <c r="C8" s="85"/>
      <c r="D8" s="85"/>
      <c r="E8" s="85"/>
      <c r="F8" s="85">
        <v>30000</v>
      </c>
      <c r="G8" s="85"/>
      <c r="H8" s="85">
        <v>144073</v>
      </c>
      <c r="I8" s="85"/>
      <c r="J8" s="85">
        <v>104046</v>
      </c>
      <c r="K8" s="85"/>
      <c r="L8" s="85"/>
      <c r="M8" s="85"/>
      <c r="N8" s="85"/>
      <c r="O8" s="82">
        <f t="shared" si="0"/>
        <v>278119</v>
      </c>
      <c r="P8" s="86"/>
    </row>
    <row r="9" spans="1:16" s="87" customFormat="1" ht="15.75">
      <c r="A9" s="79" t="s">
        <v>93</v>
      </c>
      <c r="B9" s="84" t="s">
        <v>234</v>
      </c>
      <c r="C9" s="85"/>
      <c r="D9" s="85"/>
      <c r="E9" s="85">
        <v>32660</v>
      </c>
      <c r="F9" s="85">
        <v>113280</v>
      </c>
      <c r="G9" s="85">
        <v>100000</v>
      </c>
      <c r="H9" s="85">
        <v>28096</v>
      </c>
      <c r="I9" s="85">
        <v>28096</v>
      </c>
      <c r="J9" s="85">
        <v>28096</v>
      </c>
      <c r="K9" s="85">
        <v>43072</v>
      </c>
      <c r="L9" s="85">
        <v>38992</v>
      </c>
      <c r="M9" s="85">
        <v>25473</v>
      </c>
      <c r="N9" s="85">
        <v>36387</v>
      </c>
      <c r="O9" s="82">
        <f t="shared" si="0"/>
        <v>474152</v>
      </c>
      <c r="P9" s="86"/>
    </row>
    <row r="10" spans="1:16" s="87" customFormat="1" ht="15.75">
      <c r="A10" s="79" t="s">
        <v>94</v>
      </c>
      <c r="B10" s="84" t="s">
        <v>235</v>
      </c>
      <c r="C10" s="85">
        <v>200000</v>
      </c>
      <c r="D10" s="85">
        <v>200000</v>
      </c>
      <c r="E10" s="85">
        <v>200000</v>
      </c>
      <c r="F10" s="85">
        <v>240494</v>
      </c>
      <c r="G10" s="85">
        <v>200000</v>
      </c>
      <c r="H10" s="85">
        <v>240494</v>
      </c>
      <c r="I10" s="85">
        <v>200000</v>
      </c>
      <c r="J10" s="85">
        <v>200000</v>
      </c>
      <c r="K10" s="85">
        <v>200000</v>
      </c>
      <c r="L10" s="85">
        <v>200000</v>
      </c>
      <c r="M10" s="85">
        <v>200000</v>
      </c>
      <c r="N10" s="85">
        <v>106923</v>
      </c>
      <c r="O10" s="82">
        <f t="shared" si="0"/>
        <v>2387911</v>
      </c>
      <c r="P10" s="86"/>
    </row>
    <row r="11" spans="1:16" s="87" customFormat="1" ht="15.75">
      <c r="A11" s="79" t="s">
        <v>96</v>
      </c>
      <c r="B11" s="84" t="s">
        <v>236</v>
      </c>
      <c r="C11" s="85">
        <v>500</v>
      </c>
      <c r="D11" s="85"/>
      <c r="E11" s="85">
        <v>550</v>
      </c>
      <c r="F11" s="85">
        <v>600</v>
      </c>
      <c r="G11" s="85">
        <v>600</v>
      </c>
      <c r="H11" s="85"/>
      <c r="I11" s="85">
        <v>600</v>
      </c>
      <c r="J11" s="85">
        <v>550</v>
      </c>
      <c r="K11" s="85">
        <v>400</v>
      </c>
      <c r="L11" s="85">
        <v>600</v>
      </c>
      <c r="M11" s="85">
        <v>600</v>
      </c>
      <c r="N11" s="85"/>
      <c r="O11" s="82">
        <f t="shared" si="0"/>
        <v>5000</v>
      </c>
      <c r="P11" s="86"/>
    </row>
    <row r="12" spans="1:16" s="87" customFormat="1" ht="38.25">
      <c r="A12" s="79">
        <v>8</v>
      </c>
      <c r="B12" s="474" t="s">
        <v>370</v>
      </c>
      <c r="C12" s="85"/>
      <c r="D12" s="85"/>
      <c r="E12" s="85"/>
      <c r="F12" s="85"/>
      <c r="G12" s="85">
        <v>219587</v>
      </c>
      <c r="H12" s="85"/>
      <c r="I12" s="85"/>
      <c r="J12" s="85"/>
      <c r="K12" s="85"/>
      <c r="L12" s="85">
        <v>219586</v>
      </c>
      <c r="M12" s="85"/>
      <c r="N12" s="85"/>
      <c r="O12" s="82">
        <f t="shared" si="0"/>
        <v>439173</v>
      </c>
      <c r="P12" s="86"/>
    </row>
    <row r="13" spans="1:16" s="87" customFormat="1" ht="16.5" thickBot="1">
      <c r="A13" s="79">
        <v>9</v>
      </c>
      <c r="B13" s="84" t="s">
        <v>237</v>
      </c>
      <c r="C13" s="85"/>
      <c r="D13" s="85"/>
      <c r="E13" s="85">
        <v>40000</v>
      </c>
      <c r="F13" s="85">
        <v>35000</v>
      </c>
      <c r="G13" s="85"/>
      <c r="H13" s="85">
        <v>40000</v>
      </c>
      <c r="I13" s="85">
        <v>35000</v>
      </c>
      <c r="J13" s="85"/>
      <c r="K13" s="85">
        <v>35000</v>
      </c>
      <c r="L13" s="85">
        <v>40000</v>
      </c>
      <c r="M13" s="85"/>
      <c r="N13" s="85">
        <v>190872</v>
      </c>
      <c r="O13" s="82">
        <f t="shared" si="0"/>
        <v>415872</v>
      </c>
      <c r="P13" s="86"/>
    </row>
    <row r="14" spans="1:16" s="83" customFormat="1" ht="20.25" customHeight="1" thickBot="1" thickTop="1">
      <c r="A14" s="88" t="s">
        <v>101</v>
      </c>
      <c r="B14" s="89" t="s">
        <v>238</v>
      </c>
      <c r="C14" s="90">
        <f aca="true" t="shared" si="1" ref="C14:N14">SUM(C6:C13)</f>
        <v>293230</v>
      </c>
      <c r="D14" s="90">
        <f t="shared" si="1"/>
        <v>312730</v>
      </c>
      <c r="E14" s="90">
        <f t="shared" si="1"/>
        <v>465210</v>
      </c>
      <c r="F14" s="90">
        <f t="shared" si="1"/>
        <v>512104</v>
      </c>
      <c r="G14" s="90">
        <f t="shared" si="1"/>
        <v>662887</v>
      </c>
      <c r="H14" s="90">
        <f t="shared" si="1"/>
        <v>565363</v>
      </c>
      <c r="I14" s="90">
        <f t="shared" si="1"/>
        <v>376396</v>
      </c>
      <c r="J14" s="90">
        <f t="shared" si="1"/>
        <v>437145</v>
      </c>
      <c r="K14" s="90">
        <f t="shared" si="1"/>
        <v>470226</v>
      </c>
      <c r="L14" s="90">
        <f t="shared" si="1"/>
        <v>562178</v>
      </c>
      <c r="M14" s="90">
        <f t="shared" si="1"/>
        <v>288073</v>
      </c>
      <c r="N14" s="90">
        <f t="shared" si="1"/>
        <v>426182</v>
      </c>
      <c r="O14" s="91">
        <f t="shared" si="0"/>
        <v>5371724</v>
      </c>
      <c r="P14" s="92"/>
    </row>
    <row r="15" spans="1:16" s="83" customFormat="1" ht="14.25" customHeight="1" thickTop="1">
      <c r="A15" s="79" t="s">
        <v>102</v>
      </c>
      <c r="B15" s="80" t="s">
        <v>53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2"/>
      <c r="P15" s="92"/>
    </row>
    <row r="16" spans="1:16" s="87" customFormat="1" ht="15.75">
      <c r="A16" s="79" t="s">
        <v>104</v>
      </c>
      <c r="B16" s="84" t="s">
        <v>128</v>
      </c>
      <c r="C16" s="85">
        <v>41000</v>
      </c>
      <c r="D16" s="85">
        <v>42000</v>
      </c>
      <c r="E16" s="85">
        <v>41000</v>
      </c>
      <c r="F16" s="85">
        <v>41000</v>
      </c>
      <c r="G16" s="85">
        <v>42000</v>
      </c>
      <c r="H16" s="85">
        <v>42000</v>
      </c>
      <c r="I16" s="85">
        <v>42000</v>
      </c>
      <c r="J16" s="85">
        <v>41000</v>
      </c>
      <c r="K16" s="85">
        <v>40000</v>
      </c>
      <c r="L16" s="85">
        <v>40000</v>
      </c>
      <c r="M16" s="85">
        <v>40000</v>
      </c>
      <c r="N16" s="85">
        <v>51185</v>
      </c>
      <c r="O16" s="82">
        <f t="shared" si="0"/>
        <v>503185</v>
      </c>
      <c r="P16" s="86"/>
    </row>
    <row r="17" spans="1:16" s="87" customFormat="1" ht="15.75">
      <c r="A17" s="79" t="s">
        <v>205</v>
      </c>
      <c r="B17" s="84" t="s">
        <v>239</v>
      </c>
      <c r="C17" s="85">
        <v>11000</v>
      </c>
      <c r="D17" s="85">
        <v>11000</v>
      </c>
      <c r="E17" s="85">
        <v>11000</v>
      </c>
      <c r="F17" s="85">
        <v>11000</v>
      </c>
      <c r="G17" s="85">
        <v>11000</v>
      </c>
      <c r="H17" s="85">
        <v>11000</v>
      </c>
      <c r="I17" s="85">
        <v>11000</v>
      </c>
      <c r="J17" s="85">
        <v>11000</v>
      </c>
      <c r="K17" s="85">
        <v>11000</v>
      </c>
      <c r="L17" s="85">
        <v>11000</v>
      </c>
      <c r="M17" s="85">
        <v>11000</v>
      </c>
      <c r="N17" s="85">
        <v>10955</v>
      </c>
      <c r="O17" s="82">
        <f t="shared" si="0"/>
        <v>131955</v>
      </c>
      <c r="P17" s="86"/>
    </row>
    <row r="18" spans="1:16" s="87" customFormat="1" ht="15.75">
      <c r="A18" s="79" t="s">
        <v>206</v>
      </c>
      <c r="B18" s="84" t="s">
        <v>131</v>
      </c>
      <c r="C18" s="85">
        <v>87000</v>
      </c>
      <c r="D18" s="85">
        <v>86000</v>
      </c>
      <c r="E18" s="85">
        <v>80000</v>
      </c>
      <c r="F18" s="85">
        <v>105000</v>
      </c>
      <c r="G18" s="85">
        <v>84000</v>
      </c>
      <c r="H18" s="85">
        <v>85000</v>
      </c>
      <c r="I18" s="85">
        <v>89000</v>
      </c>
      <c r="J18" s="85">
        <v>90000</v>
      </c>
      <c r="K18" s="85">
        <v>95000</v>
      </c>
      <c r="L18" s="85">
        <v>74000</v>
      </c>
      <c r="M18" s="85">
        <v>90000</v>
      </c>
      <c r="N18" s="85">
        <v>74035</v>
      </c>
      <c r="O18" s="82">
        <f t="shared" si="0"/>
        <v>1039035</v>
      </c>
      <c r="P18" s="86"/>
    </row>
    <row r="19" spans="1:16" s="87" customFormat="1" ht="15.75">
      <c r="A19" s="79" t="s">
        <v>240</v>
      </c>
      <c r="B19" s="84" t="s">
        <v>241</v>
      </c>
      <c r="C19" s="85">
        <v>4000</v>
      </c>
      <c r="D19" s="85">
        <v>6000</v>
      </c>
      <c r="E19" s="85">
        <v>5000</v>
      </c>
      <c r="F19" s="85">
        <v>10000</v>
      </c>
      <c r="G19" s="85">
        <v>10000</v>
      </c>
      <c r="H19" s="85">
        <v>10000</v>
      </c>
      <c r="I19" s="85">
        <v>5000</v>
      </c>
      <c r="J19" s="85">
        <v>5000</v>
      </c>
      <c r="K19" s="85">
        <v>4000</v>
      </c>
      <c r="L19" s="85">
        <v>4000</v>
      </c>
      <c r="M19" s="85">
        <v>4000</v>
      </c>
      <c r="N19" s="85">
        <v>5307</v>
      </c>
      <c r="O19" s="82">
        <f t="shared" si="0"/>
        <v>72307</v>
      </c>
      <c r="P19" s="86"/>
    </row>
    <row r="20" spans="1:16" s="87" customFormat="1" ht="15.75">
      <c r="A20" s="79" t="s">
        <v>242</v>
      </c>
      <c r="B20" s="84" t="s">
        <v>113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2"/>
      <c r="P20" s="86"/>
    </row>
    <row r="21" spans="1:16" s="87" customFormat="1" ht="15.75">
      <c r="A21" s="79" t="s">
        <v>243</v>
      </c>
      <c r="B21" s="84" t="s">
        <v>184</v>
      </c>
      <c r="C21" s="85">
        <v>9700</v>
      </c>
      <c r="D21" s="85">
        <v>8800</v>
      </c>
      <c r="E21" s="85">
        <v>9700</v>
      </c>
      <c r="F21" s="85">
        <v>8700</v>
      </c>
      <c r="G21" s="85">
        <v>8800</v>
      </c>
      <c r="H21" s="85">
        <v>8800</v>
      </c>
      <c r="I21" s="85">
        <v>9700</v>
      </c>
      <c r="J21" s="85">
        <v>11800</v>
      </c>
      <c r="K21" s="85">
        <v>11700</v>
      </c>
      <c r="L21" s="85">
        <v>11800</v>
      </c>
      <c r="M21" s="85">
        <v>11700</v>
      </c>
      <c r="N21" s="85">
        <v>10520</v>
      </c>
      <c r="O21" s="82">
        <f t="shared" si="0"/>
        <v>121720</v>
      </c>
      <c r="P21" s="86"/>
    </row>
    <row r="22" spans="1:16" s="87" customFormat="1" ht="15.75">
      <c r="A22" s="79" t="s">
        <v>244</v>
      </c>
      <c r="B22" s="84" t="s">
        <v>245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2">
        <f t="shared" si="0"/>
        <v>0</v>
      </c>
      <c r="P22" s="86"/>
    </row>
    <row r="23" spans="1:16" s="87" customFormat="1" ht="15.75">
      <c r="A23" s="79" t="s">
        <v>246</v>
      </c>
      <c r="B23" s="84" t="s">
        <v>247</v>
      </c>
      <c r="C23" s="85"/>
      <c r="D23" s="85"/>
      <c r="E23" s="85">
        <v>300000</v>
      </c>
      <c r="F23" s="85">
        <v>300000</v>
      </c>
      <c r="G23" s="85">
        <v>500000</v>
      </c>
      <c r="H23" s="85"/>
      <c r="I23" s="85">
        <v>500000</v>
      </c>
      <c r="J23" s="85"/>
      <c r="K23" s="85">
        <v>20000</v>
      </c>
      <c r="L23" s="85">
        <v>200000</v>
      </c>
      <c r="M23" s="85">
        <v>64362</v>
      </c>
      <c r="N23" s="85">
        <v>51507</v>
      </c>
      <c r="O23" s="82">
        <f t="shared" si="0"/>
        <v>1935869</v>
      </c>
      <c r="P23" s="86"/>
    </row>
    <row r="24" spans="1:16" s="87" customFormat="1" ht="15.75">
      <c r="A24" s="79" t="s">
        <v>248</v>
      </c>
      <c r="B24" s="84" t="s">
        <v>249</v>
      </c>
      <c r="C24" s="85"/>
      <c r="D24" s="85"/>
      <c r="E24" s="85">
        <v>15029</v>
      </c>
      <c r="F24" s="85">
        <v>200000</v>
      </c>
      <c r="G24" s="85"/>
      <c r="H24" s="85">
        <v>200000</v>
      </c>
      <c r="I24" s="85"/>
      <c r="J24" s="85">
        <v>27699</v>
      </c>
      <c r="K24" s="85"/>
      <c r="L24" s="85">
        <v>150000</v>
      </c>
      <c r="M24" s="85">
        <v>1410</v>
      </c>
      <c r="N24" s="85">
        <v>3500</v>
      </c>
      <c r="O24" s="82">
        <f t="shared" si="0"/>
        <v>597638</v>
      </c>
      <c r="P24" s="86"/>
    </row>
    <row r="25" spans="1:16" s="87" customFormat="1" ht="15.75">
      <c r="A25" s="79" t="s">
        <v>250</v>
      </c>
      <c r="B25" s="84" t="s">
        <v>251</v>
      </c>
      <c r="C25" s="85"/>
      <c r="D25" s="85">
        <v>70000</v>
      </c>
      <c r="E25" s="85">
        <v>30000</v>
      </c>
      <c r="F25" s="85">
        <v>90000</v>
      </c>
      <c r="G25" s="85"/>
      <c r="H25" s="85"/>
      <c r="I25" s="85">
        <v>51126</v>
      </c>
      <c r="J25" s="85"/>
      <c r="K25" s="85">
        <v>2046</v>
      </c>
      <c r="L25" s="85">
        <v>8000</v>
      </c>
      <c r="M25" s="85">
        <v>18263</v>
      </c>
      <c r="N25" s="85">
        <v>42916</v>
      </c>
      <c r="O25" s="82">
        <f t="shared" si="0"/>
        <v>312351</v>
      </c>
      <c r="P25" s="86"/>
    </row>
    <row r="26" spans="1:16" s="87" customFormat="1" ht="15.75">
      <c r="A26" s="79" t="s">
        <v>252</v>
      </c>
      <c r="B26" s="84" t="s">
        <v>253</v>
      </c>
      <c r="C26" s="85">
        <v>400</v>
      </c>
      <c r="D26" s="85">
        <v>400</v>
      </c>
      <c r="E26" s="85">
        <v>400</v>
      </c>
      <c r="F26" s="85">
        <v>400</v>
      </c>
      <c r="G26" s="85">
        <v>400</v>
      </c>
      <c r="H26" s="85">
        <v>400</v>
      </c>
      <c r="I26" s="85">
        <v>400</v>
      </c>
      <c r="J26" s="85">
        <v>400</v>
      </c>
      <c r="K26" s="85">
        <v>400</v>
      </c>
      <c r="L26" s="85">
        <v>400</v>
      </c>
      <c r="M26" s="85"/>
      <c r="N26" s="85"/>
      <c r="O26" s="82">
        <f t="shared" si="0"/>
        <v>4000</v>
      </c>
      <c r="P26" s="86"/>
    </row>
    <row r="27" spans="1:16" s="87" customFormat="1" ht="15.75">
      <c r="A27" s="79" t="s">
        <v>256</v>
      </c>
      <c r="B27" s="84" t="s">
        <v>254</v>
      </c>
      <c r="C27" s="85">
        <v>100</v>
      </c>
      <c r="D27" s="85">
        <v>100</v>
      </c>
      <c r="E27" s="87">
        <v>100</v>
      </c>
      <c r="F27" s="85">
        <v>100</v>
      </c>
      <c r="G27" s="87">
        <v>150</v>
      </c>
      <c r="H27" s="87">
        <v>100</v>
      </c>
      <c r="I27" s="85">
        <v>150</v>
      </c>
      <c r="J27" s="85">
        <v>150</v>
      </c>
      <c r="K27" s="87">
        <v>150</v>
      </c>
      <c r="L27" s="85">
        <v>100</v>
      </c>
      <c r="M27" s="85">
        <v>150</v>
      </c>
      <c r="N27" s="87">
        <v>150</v>
      </c>
      <c r="O27" s="82">
        <f t="shared" si="0"/>
        <v>1500</v>
      </c>
      <c r="P27" s="86"/>
    </row>
    <row r="28" spans="1:16" s="87" customFormat="1" ht="16.5" thickBot="1">
      <c r="A28" s="79" t="s">
        <v>308</v>
      </c>
      <c r="B28" s="84" t="s">
        <v>255</v>
      </c>
      <c r="C28" s="85"/>
      <c r="D28" s="85"/>
      <c r="E28" s="85">
        <v>163041</v>
      </c>
      <c r="F28" s="85"/>
      <c r="G28" s="85"/>
      <c r="H28" s="85">
        <v>163041</v>
      </c>
      <c r="I28" s="85"/>
      <c r="J28" s="85"/>
      <c r="K28" s="85">
        <v>163041</v>
      </c>
      <c r="L28" s="85"/>
      <c r="M28" s="85"/>
      <c r="N28" s="85">
        <v>163041</v>
      </c>
      <c r="O28" s="82">
        <f>SUM(C28:N28)</f>
        <v>652164</v>
      </c>
      <c r="P28" s="86"/>
    </row>
    <row r="29" spans="1:16" s="83" customFormat="1" ht="20.25" customHeight="1" thickBot="1" thickTop="1">
      <c r="A29" s="93" t="s">
        <v>309</v>
      </c>
      <c r="B29" s="89" t="s">
        <v>257</v>
      </c>
      <c r="C29" s="90">
        <f aca="true" t="shared" si="2" ref="C29:M29">SUM(C16:C28)</f>
        <v>153200</v>
      </c>
      <c r="D29" s="90">
        <f t="shared" si="2"/>
        <v>224300</v>
      </c>
      <c r="E29" s="90">
        <f>SUM(E16:E28)</f>
        <v>655270</v>
      </c>
      <c r="F29" s="90">
        <f t="shared" si="2"/>
        <v>766200</v>
      </c>
      <c r="G29" s="90">
        <f>SUM(G16:G28)</f>
        <v>656350</v>
      </c>
      <c r="H29" s="90">
        <f>SUM(H16:H28)</f>
        <v>520341</v>
      </c>
      <c r="I29" s="90">
        <f t="shared" si="2"/>
        <v>708376</v>
      </c>
      <c r="J29" s="90">
        <f t="shared" si="2"/>
        <v>187049</v>
      </c>
      <c r="K29" s="90">
        <f>SUM(K16:K28)</f>
        <v>347337</v>
      </c>
      <c r="L29" s="90">
        <f t="shared" si="2"/>
        <v>499300</v>
      </c>
      <c r="M29" s="90">
        <f t="shared" si="2"/>
        <v>240885</v>
      </c>
      <c r="N29" s="90">
        <f>SUM(N16:N28)</f>
        <v>413116</v>
      </c>
      <c r="O29" s="91">
        <f t="shared" si="0"/>
        <v>5371724</v>
      </c>
      <c r="P29" s="94"/>
    </row>
    <row r="30" spans="1:15" ht="16.5" thickTop="1">
      <c r="A30" s="95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5"/>
    </row>
    <row r="31" ht="15.75">
      <c r="A31" s="95"/>
    </row>
  </sheetData>
  <sheetProtection/>
  <mergeCells count="2">
    <mergeCell ref="A1:O1"/>
    <mergeCell ref="A2:O2"/>
  </mergeCells>
  <printOptions horizontalCentered="1"/>
  <pageMargins left="0.7874015748031497" right="0.2755905511811024" top="1.535433070866142" bottom="0.8267716535433072" header="0.6692913385826772" footer="0.5118110236220472"/>
  <pageSetup horizontalDpi="300" verticalDpi="300" orientation="landscape" paperSize="9" scale="87" r:id="rId1"/>
  <headerFooter alignWithMargins="0">
    <oddHeader>&amp;C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17">
    <tabColor indexed="50"/>
  </sheetPr>
  <dimension ref="A1:J11"/>
  <sheetViews>
    <sheetView workbookViewId="0" topLeftCell="A1">
      <selection activeCell="B11" sqref="B11"/>
    </sheetView>
  </sheetViews>
  <sheetFormatPr defaultColWidth="8.00390625" defaultRowHeight="12.75"/>
  <cols>
    <col min="1" max="1" width="5.57421875" style="59" customWidth="1"/>
    <col min="2" max="2" width="30.421875" style="476" customWidth="1"/>
    <col min="3" max="3" width="14.8515625" style="476" hidden="1" customWidth="1"/>
    <col min="4" max="4" width="15.8515625" style="476" customWidth="1"/>
    <col min="5" max="5" width="15.28125" style="476" customWidth="1"/>
    <col min="6" max="16384" width="8.00390625" style="476" customWidth="1"/>
  </cols>
  <sheetData>
    <row r="1" spans="1:10" ht="12.75" customHeight="1">
      <c r="A1" s="805"/>
      <c r="B1" s="805"/>
      <c r="C1" s="805"/>
      <c r="D1" s="805"/>
      <c r="E1" s="805"/>
      <c r="F1" s="475"/>
      <c r="G1" s="475"/>
      <c r="H1" s="475"/>
      <c r="I1" s="475"/>
      <c r="J1" s="475"/>
    </row>
    <row r="2" spans="1:10" ht="12.75">
      <c r="A2" s="746" t="s">
        <v>578</v>
      </c>
      <c r="B2" s="746"/>
      <c r="C2" s="746"/>
      <c r="D2" s="746"/>
      <c r="E2" s="746"/>
      <c r="F2" s="477"/>
      <c r="G2" s="477"/>
      <c r="H2" s="477"/>
      <c r="I2" s="477"/>
      <c r="J2" s="477"/>
    </row>
    <row r="3" spans="1:5" ht="12.75">
      <c r="A3" s="806" t="s">
        <v>468</v>
      </c>
      <c r="B3" s="807"/>
      <c r="C3" s="807"/>
      <c r="D3" s="807"/>
      <c r="E3" s="807"/>
    </row>
    <row r="4" spans="1:5" ht="12.75">
      <c r="A4" s="806" t="s">
        <v>469</v>
      </c>
      <c r="B4" s="806"/>
      <c r="C4" s="806"/>
      <c r="D4" s="806"/>
      <c r="E4" s="806"/>
    </row>
    <row r="5" spans="1:5" s="479" customFormat="1" ht="15.75" thickBot="1">
      <c r="A5" s="478"/>
      <c r="E5" s="480" t="s">
        <v>470</v>
      </c>
    </row>
    <row r="6" spans="1:5" s="484" customFormat="1" ht="63" customHeight="1" thickBot="1">
      <c r="A6" s="481" t="s">
        <v>219</v>
      </c>
      <c r="B6" s="482" t="s">
        <v>471</v>
      </c>
      <c r="C6" s="482" t="s">
        <v>472</v>
      </c>
      <c r="D6" s="482" t="s">
        <v>473</v>
      </c>
      <c r="E6" s="483" t="s">
        <v>474</v>
      </c>
    </row>
    <row r="7" spans="1:5" s="484" customFormat="1" ht="18" customHeight="1" thickBot="1">
      <c r="A7" s="481"/>
      <c r="B7" s="485">
        <v>2</v>
      </c>
      <c r="C7" s="485"/>
      <c r="D7" s="485">
        <v>3</v>
      </c>
      <c r="E7" s="486">
        <v>4</v>
      </c>
    </row>
    <row r="8" spans="1:7" ht="18" customHeight="1">
      <c r="A8" s="487" t="s">
        <v>54</v>
      </c>
      <c r="B8" s="488" t="s">
        <v>475</v>
      </c>
      <c r="C8" s="488">
        <v>2000</v>
      </c>
      <c r="D8" s="489">
        <v>3540</v>
      </c>
      <c r="E8" s="490">
        <v>40</v>
      </c>
      <c r="G8" s="491"/>
    </row>
    <row r="9" spans="1:7" ht="18" customHeight="1">
      <c r="A9" s="492" t="s">
        <v>67</v>
      </c>
      <c r="B9" s="493" t="s">
        <v>476</v>
      </c>
      <c r="C9" s="493">
        <v>39000</v>
      </c>
      <c r="D9" s="494">
        <v>40500</v>
      </c>
      <c r="E9" s="495">
        <v>1500</v>
      </c>
      <c r="G9" s="491"/>
    </row>
    <row r="10" spans="1:7" ht="18" customHeight="1">
      <c r="A10" s="492" t="s">
        <v>91</v>
      </c>
      <c r="B10" s="493" t="s">
        <v>477</v>
      </c>
      <c r="C10" s="493">
        <v>76000</v>
      </c>
      <c r="D10" s="494">
        <v>35300</v>
      </c>
      <c r="E10" s="495">
        <v>1300</v>
      </c>
      <c r="G10" s="491"/>
    </row>
    <row r="11" spans="1:5" ht="18" customHeight="1" thickBot="1">
      <c r="A11" s="496"/>
      <c r="B11" s="497" t="s">
        <v>103</v>
      </c>
      <c r="C11" s="497">
        <f>SUM(C8:C10)</f>
        <v>117000</v>
      </c>
      <c r="D11" s="498">
        <f>SUM(D8:D10)</f>
        <v>79340</v>
      </c>
      <c r="E11" s="499">
        <f>SUM(E8:E10)</f>
        <v>2840</v>
      </c>
    </row>
  </sheetData>
  <sheetProtection/>
  <mergeCells count="4">
    <mergeCell ref="A3:E3"/>
    <mergeCell ref="A4:E4"/>
    <mergeCell ref="A1:E1"/>
    <mergeCell ref="A2:E2"/>
  </mergeCells>
  <printOptions horizontalCentered="1"/>
  <pageMargins left="1.1811023622047245" right="0.7086614173228347" top="0.7874015748031497" bottom="0.7874015748031497" header="0.7874015748031497" footer="0.9055118110236221"/>
  <pageSetup horizontalDpi="300" verticalDpi="300" orientation="portrait" paperSize="9" scale="105" r:id="rId1"/>
  <headerFooter alignWithMargins="0">
    <oddHeader>&amp;R&amp;"Times New Roman CE,Dőlt"&amp;12 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18">
    <tabColor indexed="50"/>
  </sheetPr>
  <dimension ref="A1:I10"/>
  <sheetViews>
    <sheetView workbookViewId="0" topLeftCell="A1">
      <selection activeCell="B11" sqref="B11"/>
    </sheetView>
  </sheetViews>
  <sheetFormatPr defaultColWidth="8.00390625" defaultRowHeight="12.75"/>
  <cols>
    <col min="1" max="1" width="5.57421875" style="59" customWidth="1"/>
    <col min="2" max="2" width="33.421875" style="476" customWidth="1"/>
    <col min="3" max="3" width="14.8515625" style="476" hidden="1" customWidth="1"/>
    <col min="4" max="4" width="31.7109375" style="476" customWidth="1"/>
    <col min="5" max="16384" width="8.00390625" style="476" customWidth="1"/>
  </cols>
  <sheetData>
    <row r="1" spans="1:9" ht="12.75" customHeight="1">
      <c r="A1" s="805"/>
      <c r="B1" s="805"/>
      <c r="C1" s="805"/>
      <c r="D1" s="805"/>
      <c r="E1" s="475"/>
      <c r="F1" s="475"/>
      <c r="G1" s="475"/>
      <c r="H1" s="475"/>
      <c r="I1" s="475"/>
    </row>
    <row r="2" spans="1:9" ht="12.75">
      <c r="A2" s="746" t="s">
        <v>579</v>
      </c>
      <c r="B2" s="746"/>
      <c r="C2" s="746"/>
      <c r="D2" s="746"/>
      <c r="E2" s="477"/>
      <c r="F2" s="477"/>
      <c r="G2" s="477"/>
      <c r="H2" s="477"/>
      <c r="I2" s="477"/>
    </row>
    <row r="3" spans="1:4" ht="12.75">
      <c r="A3" s="806" t="s">
        <v>478</v>
      </c>
      <c r="B3" s="807"/>
      <c r="C3" s="807"/>
      <c r="D3" s="807"/>
    </row>
    <row r="4" spans="1:4" ht="12.75">
      <c r="A4" s="806"/>
      <c r="B4" s="806"/>
      <c r="C4" s="806"/>
      <c r="D4" s="806"/>
    </row>
    <row r="5" spans="1:5" s="479" customFormat="1" ht="15.75" thickBot="1">
      <c r="A5" s="478"/>
      <c r="E5" s="479" t="s">
        <v>479</v>
      </c>
    </row>
    <row r="6" spans="1:4" s="484" customFormat="1" ht="63" customHeight="1" thickBot="1">
      <c r="A6" s="481" t="s">
        <v>219</v>
      </c>
      <c r="B6" s="482" t="s">
        <v>471</v>
      </c>
      <c r="C6" s="482" t="s">
        <v>472</v>
      </c>
      <c r="D6" s="483" t="s">
        <v>480</v>
      </c>
    </row>
    <row r="7" spans="1:4" s="484" customFormat="1" ht="18" customHeight="1" thickBot="1">
      <c r="A7" s="481"/>
      <c r="B7" s="485">
        <v>2</v>
      </c>
      <c r="C7" s="485"/>
      <c r="D7" s="486">
        <v>3</v>
      </c>
    </row>
    <row r="8" spans="1:4" ht="26.25" customHeight="1">
      <c r="A8" s="500" t="s">
        <v>54</v>
      </c>
      <c r="B8" s="501" t="s">
        <v>481</v>
      </c>
      <c r="C8" s="501"/>
      <c r="D8" s="642">
        <v>7915</v>
      </c>
    </row>
    <row r="9" spans="1:4" ht="26.25" customHeight="1">
      <c r="A9" s="500" t="s">
        <v>482</v>
      </c>
      <c r="B9" s="501" t="s">
        <v>483</v>
      </c>
      <c r="C9" s="501"/>
      <c r="D9" s="642">
        <v>200</v>
      </c>
    </row>
    <row r="10" spans="1:4" ht="18" customHeight="1" thickBot="1">
      <c r="A10" s="496"/>
      <c r="B10" s="497" t="s">
        <v>103</v>
      </c>
      <c r="C10" s="497" t="e">
        <f>SUM(#REF!)</f>
        <v>#REF!</v>
      </c>
      <c r="D10" s="499">
        <f>SUM(D8:D9)</f>
        <v>8115</v>
      </c>
    </row>
  </sheetData>
  <sheetProtection/>
  <mergeCells count="4">
    <mergeCell ref="A3:D3"/>
    <mergeCell ref="A4:D4"/>
    <mergeCell ref="A1:D1"/>
    <mergeCell ref="A2:D2"/>
  </mergeCells>
  <printOptions horizontalCentered="1"/>
  <pageMargins left="1.1811023622047245" right="0.7086614173228347" top="0.7874015748031497" bottom="0.7874015748031497" header="0.7874015748031497" footer="0.9055118110236221"/>
  <pageSetup horizontalDpi="300" verticalDpi="300" orientation="portrait" paperSize="9" scale="105" r:id="rId1"/>
  <headerFooter alignWithMargins="0">
    <oddHeader>&amp;R&amp;"Times New Roman CE,Dőlt"&amp;12 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11" sqref="B11"/>
    </sheetView>
  </sheetViews>
  <sheetFormatPr defaultColWidth="9.140625" defaultRowHeight="12.75"/>
  <cols>
    <col min="1" max="1" width="32.00390625" style="0" customWidth="1"/>
    <col min="2" max="2" width="0.42578125" style="0" hidden="1" customWidth="1"/>
    <col min="3" max="3" width="9.140625" style="0" hidden="1" customWidth="1"/>
    <col min="5" max="5" width="13.7109375" style="0" customWidth="1"/>
  </cols>
  <sheetData>
    <row r="1" spans="1:5" ht="12.75" customHeight="1">
      <c r="A1" s="716" t="s">
        <v>580</v>
      </c>
      <c r="B1" s="716"/>
      <c r="C1" s="716"/>
      <c r="D1" s="716"/>
      <c r="E1" s="716"/>
    </row>
    <row r="2" spans="1:10" ht="39.75" customHeight="1">
      <c r="A2" s="715" t="s">
        <v>517</v>
      </c>
      <c r="B2" s="715"/>
      <c r="C2" s="715"/>
      <c r="D2" s="715"/>
      <c r="E2" s="715"/>
      <c r="F2" s="55"/>
      <c r="G2" s="55"/>
      <c r="H2" s="55"/>
      <c r="I2" s="55"/>
      <c r="J2" s="55"/>
    </row>
    <row r="3" ht="13.5" thickBot="1">
      <c r="E3" s="656" t="s">
        <v>479</v>
      </c>
    </row>
    <row r="4" spans="1:5" ht="53.25" customHeight="1">
      <c r="A4" s="831" t="s">
        <v>1</v>
      </c>
      <c r="B4" s="832"/>
      <c r="C4" s="833"/>
      <c r="D4" s="657" t="s">
        <v>0</v>
      </c>
      <c r="E4" s="658"/>
    </row>
    <row r="5" spans="1:5" ht="12.75">
      <c r="A5" s="828" t="s">
        <v>264</v>
      </c>
      <c r="B5" s="829"/>
      <c r="C5" s="830"/>
      <c r="D5" s="659"/>
      <c r="E5" s="660"/>
    </row>
    <row r="6" spans="1:5" ht="18" customHeight="1">
      <c r="A6" s="825" t="s">
        <v>518</v>
      </c>
      <c r="B6" s="826"/>
      <c r="C6" s="827"/>
      <c r="D6" s="661">
        <v>1</v>
      </c>
      <c r="E6" s="662">
        <v>520556</v>
      </c>
    </row>
    <row r="7" spans="1:5" ht="19.5" customHeight="1">
      <c r="A7" s="825" t="s">
        <v>519</v>
      </c>
      <c r="B7" s="826"/>
      <c r="C7" s="827"/>
      <c r="D7" s="659">
        <v>2</v>
      </c>
      <c r="E7" s="662">
        <v>120228</v>
      </c>
    </row>
    <row r="8" spans="1:5" ht="22.5" customHeight="1">
      <c r="A8" s="825" t="s">
        <v>520</v>
      </c>
      <c r="B8" s="826"/>
      <c r="C8" s="827"/>
      <c r="D8" s="659">
        <v>3</v>
      </c>
      <c r="E8" s="662">
        <v>4350</v>
      </c>
    </row>
    <row r="9" spans="1:5" ht="63.75" customHeight="1">
      <c r="A9" s="834" t="s">
        <v>521</v>
      </c>
      <c r="B9" s="835"/>
      <c r="C9" s="836"/>
      <c r="D9" s="663">
        <v>4</v>
      </c>
      <c r="E9" s="662">
        <v>157360</v>
      </c>
    </row>
    <row r="10" spans="1:5" ht="12.75" customHeight="1">
      <c r="A10" s="822" t="s">
        <v>522</v>
      </c>
      <c r="B10" s="823"/>
      <c r="C10" s="824"/>
      <c r="D10" s="663">
        <v>5</v>
      </c>
      <c r="E10" s="664">
        <f>E6+E7+E8+E9</f>
        <v>802494</v>
      </c>
    </row>
    <row r="11" spans="1:5" ht="38.25">
      <c r="A11" s="665" t="s">
        <v>523</v>
      </c>
      <c r="B11" s="662"/>
      <c r="C11" s="662"/>
      <c r="D11" s="663">
        <v>7</v>
      </c>
      <c r="E11" s="664">
        <f>E12+E13</f>
        <v>221596</v>
      </c>
    </row>
    <row r="12" spans="1:5" ht="12.75">
      <c r="A12" s="666" t="s">
        <v>524</v>
      </c>
      <c r="B12" s="662"/>
      <c r="C12" s="662"/>
      <c r="D12" s="663">
        <v>8</v>
      </c>
      <c r="E12" s="662">
        <v>82952</v>
      </c>
    </row>
    <row r="13" spans="1:5" ht="25.5">
      <c r="A13" s="667" t="s">
        <v>525</v>
      </c>
      <c r="B13" s="662"/>
      <c r="C13" s="662"/>
      <c r="D13" s="663">
        <v>9</v>
      </c>
      <c r="E13" s="662">
        <v>138644</v>
      </c>
    </row>
    <row r="14" spans="1:5" ht="26.25" thickBot="1">
      <c r="A14" s="668" t="s">
        <v>526</v>
      </c>
      <c r="B14" s="669"/>
      <c r="C14" s="669"/>
      <c r="D14" s="670">
        <v>10</v>
      </c>
      <c r="E14" s="671">
        <f>E11/E10</f>
        <v>0.27613415178182016</v>
      </c>
    </row>
    <row r="15" ht="12.75">
      <c r="D15" s="672"/>
    </row>
    <row r="16" spans="4:5" ht="12.75">
      <c r="D16" s="672"/>
      <c r="E16" s="673"/>
    </row>
    <row r="17" ht="12.75">
      <c r="D17" s="672"/>
    </row>
    <row r="18" ht="12.75">
      <c r="D18" s="672"/>
    </row>
    <row r="19" ht="12.75">
      <c r="D19" s="672"/>
    </row>
    <row r="20" ht="12.75">
      <c r="D20" s="672"/>
    </row>
    <row r="21" ht="12.75">
      <c r="D21" s="672"/>
    </row>
    <row r="22" ht="12.75">
      <c r="D22" s="672"/>
    </row>
    <row r="23" ht="12.75">
      <c r="D23" s="672"/>
    </row>
    <row r="24" ht="12.75">
      <c r="D24" s="672"/>
    </row>
  </sheetData>
  <mergeCells count="9">
    <mergeCell ref="A1:E1"/>
    <mergeCell ref="A2:E2"/>
    <mergeCell ref="A10:C10"/>
    <mergeCell ref="A6:C6"/>
    <mergeCell ref="A5:C5"/>
    <mergeCell ref="A4:C4"/>
    <mergeCell ref="A9:C9"/>
    <mergeCell ref="A8:C8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indexed="50"/>
  </sheetPr>
  <dimension ref="A1:G6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140625" style="0" customWidth="1"/>
    <col min="2" max="2" width="53.421875" style="0" customWidth="1"/>
    <col min="3" max="3" width="14.57421875" style="0" customWidth="1"/>
    <col min="4" max="4" width="11.00390625" style="0" customWidth="1"/>
  </cols>
  <sheetData>
    <row r="1" spans="1:3" ht="12.75">
      <c r="A1" s="266"/>
      <c r="B1" s="724" t="s">
        <v>562</v>
      </c>
      <c r="C1" s="724"/>
    </row>
    <row r="2" spans="1:3" ht="25.5" customHeight="1" thickBot="1">
      <c r="A2" s="266"/>
      <c r="B2" s="725" t="s">
        <v>347</v>
      </c>
      <c r="C2" s="725"/>
    </row>
    <row r="3" spans="1:3" ht="27.75" customHeight="1">
      <c r="A3" s="267" t="s">
        <v>51</v>
      </c>
      <c r="B3" s="268" t="s">
        <v>52</v>
      </c>
      <c r="C3" s="303" t="s">
        <v>372</v>
      </c>
    </row>
    <row r="4" spans="1:3" ht="12" customHeight="1">
      <c r="A4" s="269"/>
      <c r="B4" s="270" t="s">
        <v>53</v>
      </c>
      <c r="C4" s="304"/>
    </row>
    <row r="5" spans="1:3" ht="12" customHeight="1">
      <c r="A5" s="271" t="s">
        <v>54</v>
      </c>
      <c r="B5" s="272" t="s">
        <v>314</v>
      </c>
      <c r="C5" s="305">
        <f>C7+C9+C10+C11+C12+C17+C18+C19+C20+C21+C22+C23+C16+C15+C8+C6</f>
        <v>4338519</v>
      </c>
    </row>
    <row r="6" spans="1:3" ht="12" customHeight="1">
      <c r="A6" s="271"/>
      <c r="B6" s="273" t="s">
        <v>344</v>
      </c>
      <c r="C6" s="306">
        <f>'5.2. Önkormányzat kiadás'!B5+'5.2. Önkormányzat kiadás'!B6</f>
        <v>59804</v>
      </c>
    </row>
    <row r="7" spans="1:3" ht="12" customHeight="1">
      <c r="A7" s="726"/>
      <c r="B7" s="273" t="s">
        <v>345</v>
      </c>
      <c r="C7" s="306">
        <f>'5.2. Önkormányzat kiadás'!B7</f>
        <v>15958</v>
      </c>
    </row>
    <row r="8" spans="1:3" ht="12" customHeight="1">
      <c r="A8" s="726"/>
      <c r="B8" s="273" t="s">
        <v>342</v>
      </c>
      <c r="C8" s="306">
        <f>'5.2. Önkormányzat kiadás'!B8</f>
        <v>567920</v>
      </c>
    </row>
    <row r="9" spans="1:3" ht="12" customHeight="1">
      <c r="A9" s="726"/>
      <c r="B9" s="273" t="s">
        <v>59</v>
      </c>
      <c r="C9" s="306">
        <v>30640</v>
      </c>
    </row>
    <row r="10" spans="1:3" ht="12" customHeight="1">
      <c r="A10" s="726"/>
      <c r="B10" s="273" t="s">
        <v>60</v>
      </c>
      <c r="C10" s="306">
        <f>'5.2. Önkormányzat kiadás'!B38-'2. ÖSSZES kiadások'!C9</f>
        <v>41667</v>
      </c>
    </row>
    <row r="11" spans="1:3" ht="12" customHeight="1">
      <c r="A11" s="726"/>
      <c r="B11" s="273" t="s">
        <v>68</v>
      </c>
      <c r="C11" s="306">
        <f>'5.2. Önkormányzat kiadás'!B67</f>
        <v>121720</v>
      </c>
    </row>
    <row r="12" spans="1:3" ht="12" customHeight="1">
      <c r="A12" s="726"/>
      <c r="B12" s="273" t="s">
        <v>62</v>
      </c>
      <c r="C12" s="306">
        <f>C13+C14</f>
        <v>2530795</v>
      </c>
    </row>
    <row r="13" spans="1:3" ht="12" customHeight="1">
      <c r="A13" s="726"/>
      <c r="B13" s="273" t="s">
        <v>69</v>
      </c>
      <c r="C13" s="306">
        <f>'5.2. Önkormányzat kiadás'!B84</f>
        <v>1933157</v>
      </c>
    </row>
    <row r="14" spans="1:3" ht="12" customHeight="1">
      <c r="A14" s="726"/>
      <c r="B14" s="273" t="s">
        <v>70</v>
      </c>
      <c r="C14" s="306">
        <f>'5.2. Önkormányzat kiadás'!B85</f>
        <v>597638</v>
      </c>
    </row>
    <row r="15" spans="1:3" ht="12" customHeight="1">
      <c r="A15" s="726"/>
      <c r="B15" s="273" t="s">
        <v>65</v>
      </c>
      <c r="C15" s="306"/>
    </row>
    <row r="16" spans="1:3" ht="12" customHeight="1">
      <c r="A16" s="726"/>
      <c r="B16" s="273" t="s">
        <v>66</v>
      </c>
      <c r="C16" s="306"/>
    </row>
    <row r="17" spans="1:3" ht="12" customHeight="1">
      <c r="A17" s="726"/>
      <c r="B17" s="274" t="s">
        <v>71</v>
      </c>
      <c r="C17" s="306">
        <v>500</v>
      </c>
    </row>
    <row r="18" spans="1:3" ht="12" customHeight="1">
      <c r="A18" s="726"/>
      <c r="B18" s="274" t="s">
        <v>72</v>
      </c>
      <c r="C18" s="306">
        <f>'5.2. Önkormányzat kiadás'!B87</f>
        <v>311851</v>
      </c>
    </row>
    <row r="19" spans="1:3" ht="12" customHeight="1">
      <c r="A19" s="726"/>
      <c r="B19" s="275" t="s">
        <v>316</v>
      </c>
      <c r="C19" s="306">
        <f>'5.2. Önkormányzat kiadás'!B88</f>
        <v>4000</v>
      </c>
    </row>
    <row r="20" spans="1:3" ht="12" customHeight="1">
      <c r="A20" s="726"/>
      <c r="B20" s="274" t="s">
        <v>73</v>
      </c>
      <c r="C20" s="306">
        <f>'5.2. Önkormányzat kiadás'!B89</f>
        <v>430568</v>
      </c>
    </row>
    <row r="21" spans="1:3" ht="12" customHeight="1">
      <c r="A21" s="726"/>
      <c r="B21" s="274" t="s">
        <v>74</v>
      </c>
      <c r="C21" s="306">
        <f>'5.2. Önkormányzat kiadás'!B90</f>
        <v>221596</v>
      </c>
    </row>
    <row r="22" spans="1:3" ht="12" customHeight="1">
      <c r="A22" s="269"/>
      <c r="B22" s="274" t="s">
        <v>75</v>
      </c>
      <c r="C22" s="306">
        <f>'5.2. Önkormányzat kiadás'!B91</f>
        <v>1500</v>
      </c>
    </row>
    <row r="23" spans="1:3" ht="12" customHeight="1">
      <c r="A23" s="269"/>
      <c r="B23" s="274" t="s">
        <v>76</v>
      </c>
      <c r="C23" s="306">
        <f>'5.2. Önkormányzat kiadás'!B92</f>
        <v>0</v>
      </c>
    </row>
    <row r="24" spans="1:3" ht="12" customHeight="1">
      <c r="A24" s="271" t="s">
        <v>67</v>
      </c>
      <c r="B24" s="272" t="s">
        <v>315</v>
      </c>
      <c r="C24" s="307">
        <f>C25+C26+C27</f>
        <v>318836</v>
      </c>
    </row>
    <row r="25" spans="1:3" ht="12" customHeight="1">
      <c r="A25" s="726"/>
      <c r="B25" s="273" t="s">
        <v>56</v>
      </c>
      <c r="C25" s="308">
        <f>'2. Tájékoztató kimutatás'!C7</f>
        <v>190753</v>
      </c>
    </row>
    <row r="26" spans="1:3" ht="12" customHeight="1">
      <c r="A26" s="726"/>
      <c r="B26" s="273" t="s">
        <v>57</v>
      </c>
      <c r="C26" s="308">
        <f>'2. Tájékoztató kimutatás'!C8</f>
        <v>51092</v>
      </c>
    </row>
    <row r="27" spans="1:3" ht="12" customHeight="1">
      <c r="A27" s="726"/>
      <c r="B27" s="273" t="s">
        <v>58</v>
      </c>
      <c r="C27" s="308">
        <f>'2. Tájékoztató kimutatás'!C9</f>
        <v>76991</v>
      </c>
    </row>
    <row r="28" spans="1:3" ht="12" customHeight="1">
      <c r="A28" s="271" t="s">
        <v>91</v>
      </c>
      <c r="B28" s="272" t="s">
        <v>323</v>
      </c>
      <c r="C28" s="309">
        <f>C29+C30+C31+C32+C33+C34+C36+C37+C38</f>
        <v>714369</v>
      </c>
    </row>
    <row r="29" spans="1:4" ht="12" customHeight="1">
      <c r="A29" s="726" t="s">
        <v>55</v>
      </c>
      <c r="B29" s="273" t="s">
        <v>56</v>
      </c>
      <c r="C29" s="308">
        <f>'4. Intézményi kiadások'!C13</f>
        <v>252628</v>
      </c>
      <c r="D29" s="57"/>
    </row>
    <row r="30" spans="1:3" ht="12" customHeight="1">
      <c r="A30" s="726"/>
      <c r="B30" s="273" t="s">
        <v>57</v>
      </c>
      <c r="C30" s="308">
        <f>'4. Intézményi kiadások'!E13</f>
        <v>64905</v>
      </c>
    </row>
    <row r="31" spans="1:3" ht="12" customHeight="1">
      <c r="A31" s="726"/>
      <c r="B31" s="273" t="s">
        <v>58</v>
      </c>
      <c r="C31" s="308">
        <f>'4. Intézményi kiadások'!H13</f>
        <v>394124</v>
      </c>
    </row>
    <row r="32" spans="1:3" ht="12" customHeight="1">
      <c r="A32" s="726"/>
      <c r="B32" s="273" t="s">
        <v>59</v>
      </c>
      <c r="C32" s="308"/>
    </row>
    <row r="33" spans="1:3" ht="12" customHeight="1">
      <c r="A33" s="726"/>
      <c r="B33" s="273" t="s">
        <v>60</v>
      </c>
      <c r="C33" s="308"/>
    </row>
    <row r="34" spans="1:3" ht="12" customHeight="1">
      <c r="A34" s="726"/>
      <c r="B34" s="273" t="s">
        <v>61</v>
      </c>
      <c r="C34" s="308"/>
    </row>
    <row r="35" spans="1:3" ht="12" customHeight="1">
      <c r="A35" s="726"/>
      <c r="B35" s="273" t="s">
        <v>62</v>
      </c>
      <c r="C35" s="308">
        <f>C36+C37</f>
        <v>2712</v>
      </c>
    </row>
    <row r="36" spans="1:3" ht="12" customHeight="1">
      <c r="A36" s="726"/>
      <c r="B36" s="273" t="s">
        <v>63</v>
      </c>
      <c r="C36" s="308">
        <f>'4. Intézményi kiadások'!C41</f>
        <v>2712</v>
      </c>
    </row>
    <row r="37" spans="1:3" ht="12" customHeight="1">
      <c r="A37" s="726"/>
      <c r="B37" s="273" t="s">
        <v>64</v>
      </c>
      <c r="C37" s="308"/>
    </row>
    <row r="38" spans="1:3" ht="12" customHeight="1">
      <c r="A38" s="269"/>
      <c r="B38" s="273" t="s">
        <v>66</v>
      </c>
      <c r="C38" s="308"/>
    </row>
    <row r="39" spans="1:4" ht="12" customHeight="1">
      <c r="A39" s="276"/>
      <c r="B39" s="277" t="s">
        <v>317</v>
      </c>
      <c r="C39" s="310">
        <f>C28+C24+C5</f>
        <v>5371724</v>
      </c>
      <c r="D39" s="17"/>
    </row>
    <row r="40" spans="1:3" ht="12" customHeight="1">
      <c r="A40" s="278"/>
      <c r="B40" s="279" t="s">
        <v>56</v>
      </c>
      <c r="C40" s="311">
        <f>C25+C29+C6</f>
        <v>503185</v>
      </c>
    </row>
    <row r="41" spans="1:5" ht="12" customHeight="1">
      <c r="A41" s="726"/>
      <c r="B41" s="273" t="s">
        <v>57</v>
      </c>
      <c r="C41" s="306">
        <f>C26+C30+C7</f>
        <v>131955</v>
      </c>
      <c r="E41" s="17"/>
    </row>
    <row r="42" spans="1:5" ht="12" customHeight="1">
      <c r="A42" s="726"/>
      <c r="B42" s="273" t="s">
        <v>58</v>
      </c>
      <c r="C42" s="306">
        <f>C27+C31+C8</f>
        <v>1039035</v>
      </c>
      <c r="E42" s="17"/>
    </row>
    <row r="43" spans="1:5" ht="12" customHeight="1">
      <c r="A43" s="726"/>
      <c r="B43" s="273" t="s">
        <v>59</v>
      </c>
      <c r="C43" s="306">
        <f>C9+C32</f>
        <v>30640</v>
      </c>
      <c r="E43" s="17"/>
    </row>
    <row r="44" spans="1:5" ht="12" customHeight="1">
      <c r="A44" s="726"/>
      <c r="B44" s="273" t="s">
        <v>60</v>
      </c>
      <c r="C44" s="306">
        <f>C10+C33</f>
        <v>41667</v>
      </c>
      <c r="E44" s="17"/>
    </row>
    <row r="45" spans="1:5" ht="12" customHeight="1">
      <c r="A45" s="726"/>
      <c r="B45" s="273" t="s">
        <v>61</v>
      </c>
      <c r="C45" s="306">
        <f>C34</f>
        <v>0</v>
      </c>
      <c r="E45" s="17"/>
    </row>
    <row r="46" spans="1:5" ht="12" customHeight="1">
      <c r="A46" s="726"/>
      <c r="B46" s="273" t="s">
        <v>68</v>
      </c>
      <c r="C46" s="306">
        <f>C11</f>
        <v>121720</v>
      </c>
      <c r="E46" s="17"/>
    </row>
    <row r="47" spans="1:5" ht="12" customHeight="1">
      <c r="A47" s="726"/>
      <c r="B47" s="273" t="s">
        <v>62</v>
      </c>
      <c r="C47" s="306">
        <f>C12+C35</f>
        <v>2533507</v>
      </c>
      <c r="E47" s="17"/>
    </row>
    <row r="48" spans="1:5" ht="12" customHeight="1">
      <c r="A48" s="726"/>
      <c r="B48" s="273" t="s">
        <v>69</v>
      </c>
      <c r="C48" s="306">
        <f>C13+C36</f>
        <v>1935869</v>
      </c>
      <c r="E48" s="17"/>
    </row>
    <row r="49" spans="1:7" ht="12" customHeight="1">
      <c r="A49" s="726"/>
      <c r="B49" s="273" t="s">
        <v>70</v>
      </c>
      <c r="C49" s="306">
        <f>C14+C37</f>
        <v>597638</v>
      </c>
      <c r="E49" s="17"/>
      <c r="G49" s="17"/>
    </row>
    <row r="50" spans="1:5" ht="12" customHeight="1">
      <c r="A50" s="726"/>
      <c r="B50" s="273" t="s">
        <v>65</v>
      </c>
      <c r="C50" s="306">
        <f>C15</f>
        <v>0</v>
      </c>
      <c r="E50" s="17"/>
    </row>
    <row r="51" spans="1:5" ht="12" customHeight="1">
      <c r="A51" s="726"/>
      <c r="B51" s="273" t="s">
        <v>66</v>
      </c>
      <c r="C51" s="306">
        <f>C38+C16</f>
        <v>0</v>
      </c>
      <c r="E51" s="17"/>
    </row>
    <row r="52" spans="1:5" ht="12" customHeight="1">
      <c r="A52" s="726"/>
      <c r="B52" s="274" t="s">
        <v>71</v>
      </c>
      <c r="C52" s="306">
        <f aca="true" t="shared" si="0" ref="C52:C57">C17</f>
        <v>500</v>
      </c>
      <c r="E52" s="17"/>
    </row>
    <row r="53" spans="1:5" ht="12" customHeight="1">
      <c r="A53" s="726"/>
      <c r="B53" s="274" t="s">
        <v>72</v>
      </c>
      <c r="C53" s="306">
        <f t="shared" si="0"/>
        <v>311851</v>
      </c>
      <c r="E53" s="17"/>
    </row>
    <row r="54" spans="1:5" ht="12" customHeight="1">
      <c r="A54" s="726"/>
      <c r="B54" s="275" t="s">
        <v>316</v>
      </c>
      <c r="C54" s="306">
        <f t="shared" si="0"/>
        <v>4000</v>
      </c>
      <c r="E54" s="17"/>
    </row>
    <row r="55" spans="1:5" ht="12" customHeight="1">
      <c r="A55" s="726"/>
      <c r="B55" s="274" t="s">
        <v>73</v>
      </c>
      <c r="C55" s="306">
        <f t="shared" si="0"/>
        <v>430568</v>
      </c>
      <c r="E55" s="17"/>
    </row>
    <row r="56" spans="1:5" ht="12" customHeight="1">
      <c r="A56" s="726"/>
      <c r="B56" s="274" t="s">
        <v>74</v>
      </c>
      <c r="C56" s="306">
        <f t="shared" si="0"/>
        <v>221596</v>
      </c>
      <c r="E56" s="17"/>
    </row>
    <row r="57" spans="1:5" ht="12" customHeight="1" thickBot="1">
      <c r="A57" s="711"/>
      <c r="B57" s="682" t="s">
        <v>75</v>
      </c>
      <c r="C57" s="683">
        <f t="shared" si="0"/>
        <v>1500</v>
      </c>
      <c r="E57" s="17"/>
    </row>
    <row r="58" spans="1:3" ht="12.75">
      <c r="A58" s="20"/>
      <c r="B58" s="20"/>
      <c r="C58" s="139"/>
    </row>
    <row r="59" ht="12.75">
      <c r="C59" s="140"/>
    </row>
    <row r="60" ht="12.75">
      <c r="C60" s="140"/>
    </row>
    <row r="61" ht="12.75">
      <c r="C61" s="140"/>
    </row>
  </sheetData>
  <sheetProtection/>
  <mergeCells count="6">
    <mergeCell ref="B1:C1"/>
    <mergeCell ref="B2:C2"/>
    <mergeCell ref="A41:A57"/>
    <mergeCell ref="A29:A37"/>
    <mergeCell ref="A7:A21"/>
    <mergeCell ref="A25:A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B11" sqref="B11"/>
    </sheetView>
  </sheetViews>
  <sheetFormatPr defaultColWidth="9.140625" defaultRowHeight="12.75"/>
  <cols>
    <col min="1" max="1" width="18.7109375" style="0" customWidth="1"/>
    <col min="2" max="2" width="20.421875" style="0" customWidth="1"/>
    <col min="3" max="3" width="19.8515625" style="0" customWidth="1"/>
    <col min="4" max="4" width="16.8515625" style="0" customWidth="1"/>
    <col min="5" max="5" width="20.28125" style="0" customWidth="1"/>
    <col min="6" max="6" width="19.8515625" style="0" customWidth="1"/>
  </cols>
  <sheetData>
    <row r="1" spans="1:7" ht="17.25" customHeight="1">
      <c r="A1" s="716" t="s">
        <v>581</v>
      </c>
      <c r="B1" s="716"/>
      <c r="C1" s="716"/>
      <c r="D1" s="716"/>
      <c r="E1" s="716"/>
      <c r="F1" s="716"/>
      <c r="G1" s="716"/>
    </row>
    <row r="2" spans="1:15" ht="16.5" customHeight="1" thickBot="1">
      <c r="A2" s="716" t="s">
        <v>527</v>
      </c>
      <c r="B2" s="716"/>
      <c r="C2" s="716"/>
      <c r="D2" s="716"/>
      <c r="E2" s="716"/>
      <c r="F2" s="716"/>
      <c r="G2" s="716"/>
      <c r="H2" s="654"/>
      <c r="I2" s="654"/>
      <c r="J2" s="654"/>
      <c r="K2" s="654"/>
      <c r="L2" s="654"/>
      <c r="M2" s="654"/>
      <c r="N2" s="654"/>
      <c r="O2" s="654"/>
    </row>
    <row r="3" spans="1:6" ht="44.25" customHeight="1" thickBot="1">
      <c r="A3" s="684" t="s">
        <v>528</v>
      </c>
      <c r="B3" s="674" t="s">
        <v>529</v>
      </c>
      <c r="C3" s="685" t="s">
        <v>530</v>
      </c>
      <c r="D3" s="685" t="s">
        <v>531</v>
      </c>
      <c r="E3" s="674" t="s">
        <v>532</v>
      </c>
      <c r="F3" s="686" t="s">
        <v>543</v>
      </c>
    </row>
    <row r="4" spans="1:6" ht="45.75" customHeight="1" thickBot="1">
      <c r="A4" s="675" t="s">
        <v>533</v>
      </c>
      <c r="B4" s="675" t="s">
        <v>534</v>
      </c>
      <c r="C4" s="675"/>
      <c r="D4" s="675"/>
      <c r="E4" s="675" t="s">
        <v>535</v>
      </c>
      <c r="F4" s="676">
        <v>18000</v>
      </c>
    </row>
    <row r="5" spans="1:6" ht="42.75" customHeight="1" thickBot="1">
      <c r="A5" s="675" t="s">
        <v>536</v>
      </c>
      <c r="B5" s="675" t="s">
        <v>542</v>
      </c>
      <c r="C5" s="675"/>
      <c r="D5" s="675"/>
      <c r="E5" s="675" t="s">
        <v>535</v>
      </c>
      <c r="F5" s="676">
        <v>64212</v>
      </c>
    </row>
    <row r="6" spans="1:6" ht="37.5" customHeight="1" thickBot="1">
      <c r="A6" s="675" t="s">
        <v>314</v>
      </c>
      <c r="B6" s="675" t="s">
        <v>254</v>
      </c>
      <c r="C6" s="675"/>
      <c r="D6" s="675"/>
      <c r="E6" s="675" t="s">
        <v>535</v>
      </c>
      <c r="F6" s="676">
        <v>1500</v>
      </c>
    </row>
    <row r="7" spans="1:6" ht="39.75" customHeight="1" thickBot="1">
      <c r="A7" s="675" t="s">
        <v>314</v>
      </c>
      <c r="B7" s="675" t="s">
        <v>537</v>
      </c>
      <c r="C7" s="675"/>
      <c r="D7" s="675"/>
      <c r="E7" s="675" t="s">
        <v>535</v>
      </c>
      <c r="F7" s="676">
        <v>9000</v>
      </c>
    </row>
    <row r="8" spans="1:6" ht="43.5" customHeight="1" thickBot="1">
      <c r="A8" s="675" t="s">
        <v>314</v>
      </c>
      <c r="B8" s="675" t="s">
        <v>538</v>
      </c>
      <c r="C8" s="675"/>
      <c r="D8" s="675"/>
      <c r="E8" s="675" t="s">
        <v>535</v>
      </c>
      <c r="F8" s="676">
        <v>1500</v>
      </c>
    </row>
    <row r="9" spans="1:6" ht="40.5" customHeight="1" thickBot="1">
      <c r="A9" s="675" t="s">
        <v>314</v>
      </c>
      <c r="B9" s="675" t="s">
        <v>217</v>
      </c>
      <c r="C9" s="675"/>
      <c r="D9" s="675"/>
      <c r="E9" s="675" t="s">
        <v>535</v>
      </c>
      <c r="F9" s="676">
        <v>600</v>
      </c>
    </row>
    <row r="10" spans="1:6" ht="40.5" customHeight="1" thickBot="1">
      <c r="A10" s="675" t="s">
        <v>546</v>
      </c>
      <c r="B10" s="675" t="s">
        <v>547</v>
      </c>
      <c r="C10" s="675"/>
      <c r="D10" s="675"/>
      <c r="E10" s="675" t="s">
        <v>548</v>
      </c>
      <c r="F10" s="676">
        <v>13500</v>
      </c>
    </row>
    <row r="11" spans="1:6" ht="33" customHeight="1" thickBot="1">
      <c r="A11" s="675" t="s">
        <v>314</v>
      </c>
      <c r="B11" s="675"/>
      <c r="C11" s="675" t="s">
        <v>539</v>
      </c>
      <c r="D11" s="675">
        <v>6000</v>
      </c>
      <c r="E11" s="675"/>
      <c r="F11" s="676"/>
    </row>
    <row r="12" spans="1:6" ht="33" customHeight="1" thickBot="1">
      <c r="A12" s="675" t="s">
        <v>314</v>
      </c>
      <c r="B12" s="675"/>
      <c r="C12" s="675" t="s">
        <v>540</v>
      </c>
      <c r="D12" s="675">
        <v>18400</v>
      </c>
      <c r="E12" s="675"/>
      <c r="F12" s="676"/>
    </row>
    <row r="13" spans="1:6" ht="29.25" customHeight="1" thickBot="1">
      <c r="A13" s="677" t="s">
        <v>204</v>
      </c>
      <c r="B13" s="675"/>
      <c r="C13" s="675"/>
      <c r="D13" s="678">
        <f>SUM(D11:D12)</f>
        <v>24400</v>
      </c>
      <c r="E13" s="675"/>
      <c r="F13" s="679">
        <f>SUM(F4:F12)</f>
        <v>108312</v>
      </c>
    </row>
    <row r="14" ht="12.75">
      <c r="F14" s="17"/>
    </row>
    <row r="15" ht="12.75">
      <c r="F15" s="17"/>
    </row>
  </sheetData>
  <mergeCells count="2">
    <mergeCell ref="A2:G2"/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19">
    <pageSetUpPr fitToPage="1"/>
  </sheetPr>
  <dimension ref="A1:G23"/>
  <sheetViews>
    <sheetView zoomScalePageLayoutView="0" workbookViewId="0" topLeftCell="A1">
      <selection activeCell="B11" sqref="B11"/>
    </sheetView>
  </sheetViews>
  <sheetFormatPr defaultColWidth="8.00390625" defaultRowHeight="12.75"/>
  <cols>
    <col min="1" max="1" width="8.00390625" style="2" customWidth="1"/>
    <col min="2" max="2" width="62.421875" style="2" customWidth="1"/>
    <col min="3" max="3" width="11.421875" style="2" customWidth="1"/>
    <col min="4" max="4" width="8.00390625" style="2" customWidth="1"/>
    <col min="5" max="5" width="11.421875" style="2" customWidth="1"/>
    <col min="6" max="6" width="13.8515625" style="2" customWidth="1"/>
    <col min="7" max="7" width="11.421875" style="2" customWidth="1"/>
    <col min="8" max="16384" width="8.00390625" style="2" customWidth="1"/>
  </cols>
  <sheetData>
    <row r="1" spans="2:3" ht="12.75">
      <c r="B1" s="715" t="s">
        <v>582</v>
      </c>
      <c r="C1" s="716"/>
    </row>
    <row r="2" spans="2:3" ht="12.75">
      <c r="B2" s="717" t="s">
        <v>511</v>
      </c>
      <c r="C2" s="717"/>
    </row>
    <row r="3" spans="2:3" ht="12.75">
      <c r="B3" s="206"/>
      <c r="C3" s="206"/>
    </row>
    <row r="4" spans="2:3" ht="12.75">
      <c r="B4" s="232"/>
      <c r="C4" s="232"/>
    </row>
    <row r="5" spans="1:7" s="1" customFormat="1" ht="25.5">
      <c r="A5" s="237" t="s">
        <v>0</v>
      </c>
      <c r="B5" s="238" t="s">
        <v>1</v>
      </c>
      <c r="C5" s="239" t="s">
        <v>348</v>
      </c>
      <c r="E5" s="2"/>
      <c r="F5" s="2"/>
      <c r="G5" s="2"/>
    </row>
    <row r="6" spans="1:3" ht="12.75">
      <c r="A6" s="3"/>
      <c r="B6" s="169" t="s">
        <v>3</v>
      </c>
      <c r="C6" s="173">
        <f>C7</f>
        <v>4644</v>
      </c>
    </row>
    <row r="7" spans="1:3" ht="12.75">
      <c r="A7" s="3"/>
      <c r="B7" s="3" t="s">
        <v>5</v>
      </c>
      <c r="C7" s="6">
        <v>4644</v>
      </c>
    </row>
    <row r="8" spans="1:3" ht="12.75">
      <c r="A8" s="3"/>
      <c r="B8" s="172" t="s">
        <v>28</v>
      </c>
      <c r="C8" s="173">
        <f>C9</f>
        <v>0</v>
      </c>
    </row>
    <row r="9" spans="1:3" ht="12.75">
      <c r="A9" s="3"/>
      <c r="B9" s="5" t="s">
        <v>199</v>
      </c>
      <c r="C9" s="8"/>
    </row>
    <row r="10" spans="1:3" ht="12.75">
      <c r="A10" s="3"/>
      <c r="B10" s="5" t="s">
        <v>29</v>
      </c>
      <c r="C10" s="8"/>
    </row>
    <row r="11" spans="1:3" s="10" customFormat="1" ht="28.5" customHeight="1">
      <c r="A11" s="734" t="s">
        <v>39</v>
      </c>
      <c r="B11" s="735"/>
      <c r="C11" s="9">
        <f>C6+C8</f>
        <v>4644</v>
      </c>
    </row>
    <row r="12" spans="1:3" ht="12.75">
      <c r="A12" s="3"/>
      <c r="B12" s="740" t="s">
        <v>41</v>
      </c>
      <c r="C12" s="741"/>
    </row>
    <row r="13" spans="1:3" ht="12.75">
      <c r="A13" s="3"/>
      <c r="B13" s="3" t="s">
        <v>42</v>
      </c>
      <c r="C13" s="3"/>
    </row>
    <row r="14" spans="1:3" ht="12.75">
      <c r="A14" s="3"/>
      <c r="B14" s="4" t="s">
        <v>43</v>
      </c>
      <c r="C14" s="5"/>
    </row>
    <row r="15" spans="1:4" s="14" customFormat="1" ht="28.5" customHeight="1">
      <c r="A15" s="734" t="s">
        <v>44</v>
      </c>
      <c r="B15" s="735"/>
      <c r="C15" s="236">
        <f>C13+C14</f>
        <v>0</v>
      </c>
      <c r="D15" s="13"/>
    </row>
    <row r="16" spans="1:3" ht="12.75">
      <c r="A16" s="3"/>
      <c r="B16" s="740" t="s">
        <v>46</v>
      </c>
      <c r="C16" s="741"/>
    </row>
    <row r="17" spans="1:3" ht="12.75">
      <c r="A17" s="3"/>
      <c r="B17" s="3" t="s">
        <v>202</v>
      </c>
      <c r="C17" s="3">
        <v>13341</v>
      </c>
    </row>
    <row r="18" spans="1:4" ht="12.75">
      <c r="A18" s="3"/>
      <c r="B18" s="3" t="s">
        <v>203</v>
      </c>
      <c r="C18" s="3"/>
      <c r="D18" s="171"/>
    </row>
    <row r="19" spans="1:3" s="14" customFormat="1" ht="28.5" customHeight="1">
      <c r="A19" s="734" t="s">
        <v>49</v>
      </c>
      <c r="B19" s="739"/>
      <c r="C19" s="297">
        <f>C17+C18</f>
        <v>13341</v>
      </c>
    </row>
    <row r="20" spans="1:3" s="14" customFormat="1" ht="28.5" customHeight="1">
      <c r="A20" s="188"/>
      <c r="B20" s="189" t="s">
        <v>324</v>
      </c>
      <c r="C20" s="15">
        <v>300851</v>
      </c>
    </row>
    <row r="21" spans="1:3" ht="12.75">
      <c r="A21" s="740" t="s">
        <v>50</v>
      </c>
      <c r="B21" s="741"/>
      <c r="C21" s="235">
        <f>C11+C15+C20+C19</f>
        <v>318836</v>
      </c>
    </row>
    <row r="23" spans="1:3" s="1" customFormat="1" ht="48.75" customHeight="1">
      <c r="A23" s="738"/>
      <c r="B23" s="738"/>
      <c r="C23" s="738"/>
    </row>
  </sheetData>
  <sheetProtection/>
  <mergeCells count="9">
    <mergeCell ref="A23:C23"/>
    <mergeCell ref="A15:B15"/>
    <mergeCell ref="B16:C16"/>
    <mergeCell ref="A19:B19"/>
    <mergeCell ref="A21:B21"/>
    <mergeCell ref="B1:C1"/>
    <mergeCell ref="B2:C2"/>
    <mergeCell ref="A11:B11"/>
    <mergeCell ref="B12:C12"/>
  </mergeCells>
  <printOptions/>
  <pageMargins left="0.7480314960629921" right="0.7480314960629921" top="1.1023622047244095" bottom="0.984251968503937" header="0.5118110236220472" footer="0.5118110236220472"/>
  <pageSetup fitToHeight="1" fitToWidth="1" horizontalDpi="300" verticalDpi="300" orientation="portrait" paperSize="9" r:id="rId1"/>
  <headerFooter alignWithMargins="0">
    <oddHeader>&amp;R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20">
    <tabColor indexed="50"/>
  </sheetPr>
  <dimension ref="A1:C66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3" width="16.28125" style="0" customWidth="1"/>
  </cols>
  <sheetData>
    <row r="1" spans="2:3" ht="12.75">
      <c r="B1" s="715" t="s">
        <v>583</v>
      </c>
      <c r="C1" s="716"/>
    </row>
    <row r="2" spans="2:3" ht="12.75">
      <c r="B2" s="717" t="s">
        <v>510</v>
      </c>
      <c r="C2" s="717"/>
    </row>
    <row r="3" spans="2:3" ht="12.75">
      <c r="B3" s="206"/>
      <c r="C3" s="206"/>
    </row>
    <row r="4" spans="2:3" ht="13.5" thickBot="1">
      <c r="B4" s="244"/>
      <c r="C4" s="244"/>
    </row>
    <row r="5" spans="1:3" ht="31.5" customHeight="1" thickTop="1">
      <c r="A5" s="645" t="s">
        <v>125</v>
      </c>
      <c r="B5" s="841" t="s">
        <v>52</v>
      </c>
      <c r="C5" s="837" t="s">
        <v>554</v>
      </c>
    </row>
    <row r="6" spans="1:3" ht="36.75" customHeight="1" thickBot="1">
      <c r="A6" s="646" t="s">
        <v>126</v>
      </c>
      <c r="B6" s="842"/>
      <c r="C6" s="838"/>
    </row>
    <row r="7" spans="1:3" ht="15" customHeight="1">
      <c r="A7" s="647" t="s">
        <v>127</v>
      </c>
      <c r="B7" s="44" t="s">
        <v>128</v>
      </c>
      <c r="C7" s="229">
        <v>190753</v>
      </c>
    </row>
    <row r="8" spans="1:3" ht="15" customHeight="1">
      <c r="A8" s="648" t="s">
        <v>129</v>
      </c>
      <c r="B8" s="46" t="s">
        <v>130</v>
      </c>
      <c r="C8" s="45">
        <v>51092</v>
      </c>
    </row>
    <row r="9" spans="1:3" ht="15" customHeight="1">
      <c r="A9" s="648" t="s">
        <v>21</v>
      </c>
      <c r="B9" s="46" t="s">
        <v>131</v>
      </c>
      <c r="C9" s="47">
        <f>SUM(C11:C39)</f>
        <v>76991</v>
      </c>
    </row>
    <row r="10" spans="1:3" ht="15" customHeight="1">
      <c r="A10" s="839"/>
      <c r="B10" s="48" t="s">
        <v>132</v>
      </c>
      <c r="C10" s="45"/>
    </row>
    <row r="11" spans="1:3" ht="15" customHeight="1">
      <c r="A11" s="840"/>
      <c r="B11" s="49" t="s">
        <v>133</v>
      </c>
      <c r="C11" s="228">
        <v>20</v>
      </c>
    </row>
    <row r="12" spans="1:3" ht="15" customHeight="1">
      <c r="A12" s="840"/>
      <c r="B12" s="49" t="s">
        <v>134</v>
      </c>
      <c r="C12" s="141">
        <v>3000</v>
      </c>
    </row>
    <row r="13" spans="1:3" ht="15" customHeight="1">
      <c r="A13" s="840"/>
      <c r="B13" s="165" t="s">
        <v>135</v>
      </c>
      <c r="C13" s="141">
        <v>100</v>
      </c>
    </row>
    <row r="14" spans="1:3" ht="15" customHeight="1">
      <c r="A14" s="840"/>
      <c r="B14" s="165" t="s">
        <v>136</v>
      </c>
      <c r="C14" s="141">
        <v>100</v>
      </c>
    </row>
    <row r="15" spans="1:3" ht="15" customHeight="1">
      <c r="A15" s="840"/>
      <c r="B15" s="165" t="s">
        <v>137</v>
      </c>
      <c r="C15" s="141">
        <v>1500</v>
      </c>
    </row>
    <row r="16" spans="1:3" ht="15" customHeight="1">
      <c r="A16" s="840"/>
      <c r="B16" s="165" t="s">
        <v>138</v>
      </c>
      <c r="C16" s="141">
        <v>3500</v>
      </c>
    </row>
    <row r="17" spans="1:3" ht="15" customHeight="1">
      <c r="A17" s="840"/>
      <c r="B17" s="165" t="s">
        <v>507</v>
      </c>
      <c r="C17" s="141">
        <v>400</v>
      </c>
    </row>
    <row r="18" spans="1:3" ht="15" customHeight="1">
      <c r="A18" s="840"/>
      <c r="B18" s="165" t="s">
        <v>392</v>
      </c>
      <c r="C18" s="141">
        <v>720</v>
      </c>
    </row>
    <row r="19" spans="1:3" ht="15" customHeight="1">
      <c r="A19" s="840"/>
      <c r="B19" s="165" t="s">
        <v>139</v>
      </c>
      <c r="C19" s="141">
        <v>2000</v>
      </c>
    </row>
    <row r="20" spans="1:3" ht="15" customHeight="1">
      <c r="A20" s="840"/>
      <c r="B20" s="165" t="s">
        <v>140</v>
      </c>
      <c r="C20" s="141">
        <v>500</v>
      </c>
    </row>
    <row r="21" spans="1:3" ht="15" customHeight="1">
      <c r="A21" s="840"/>
      <c r="B21" s="165" t="s">
        <v>141</v>
      </c>
      <c r="C21" s="141">
        <v>4500</v>
      </c>
    </row>
    <row r="22" spans="1:3" ht="15" customHeight="1">
      <c r="A22" s="840"/>
      <c r="B22" s="165" t="s">
        <v>393</v>
      </c>
      <c r="C22" s="141">
        <v>1600</v>
      </c>
    </row>
    <row r="23" spans="1:3" ht="15" customHeight="1">
      <c r="A23" s="840"/>
      <c r="B23" s="165" t="s">
        <v>145</v>
      </c>
      <c r="C23" s="141">
        <v>100</v>
      </c>
    </row>
    <row r="24" spans="1:3" ht="15" customHeight="1">
      <c r="A24" s="840"/>
      <c r="B24" s="165" t="s">
        <v>146</v>
      </c>
      <c r="C24" s="141">
        <v>7000</v>
      </c>
    </row>
    <row r="25" spans="1:3" ht="15" customHeight="1">
      <c r="A25" s="840"/>
      <c r="B25" s="165" t="s">
        <v>394</v>
      </c>
      <c r="C25" s="141">
        <v>3500</v>
      </c>
    </row>
    <row r="26" spans="1:3" ht="15" customHeight="1">
      <c r="A26" s="840"/>
      <c r="B26" s="165" t="s">
        <v>148</v>
      </c>
      <c r="C26" s="141">
        <v>450</v>
      </c>
    </row>
    <row r="27" spans="1:3" ht="15.75" customHeight="1">
      <c r="A27" s="840"/>
      <c r="B27" s="165" t="s">
        <v>149</v>
      </c>
      <c r="C27" s="141">
        <v>1500</v>
      </c>
    </row>
    <row r="28" spans="1:3" ht="15" customHeight="1">
      <c r="A28" s="840"/>
      <c r="B28" s="165" t="s">
        <v>150</v>
      </c>
      <c r="C28" s="141">
        <v>12820</v>
      </c>
    </row>
    <row r="29" spans="1:3" ht="15" customHeight="1">
      <c r="A29" s="840"/>
      <c r="B29" s="165" t="s">
        <v>395</v>
      </c>
      <c r="C29" s="141">
        <v>500</v>
      </c>
    </row>
    <row r="30" spans="1:3" ht="19.5" customHeight="1">
      <c r="A30" s="840"/>
      <c r="B30" s="165" t="s">
        <v>306</v>
      </c>
      <c r="C30" s="141">
        <v>600</v>
      </c>
    </row>
    <row r="31" spans="1:3" ht="15" customHeight="1">
      <c r="A31" s="840"/>
      <c r="B31" s="165" t="s">
        <v>152</v>
      </c>
      <c r="C31" s="141">
        <v>2000</v>
      </c>
    </row>
    <row r="32" spans="1:3" ht="16.5" customHeight="1">
      <c r="A32" s="840"/>
      <c r="B32" s="165" t="s">
        <v>154</v>
      </c>
      <c r="C32" s="141">
        <v>2000</v>
      </c>
    </row>
    <row r="33" spans="1:3" ht="15" customHeight="1">
      <c r="A33" s="840"/>
      <c r="B33" s="165" t="s">
        <v>397</v>
      </c>
      <c r="C33" s="141">
        <v>2000</v>
      </c>
    </row>
    <row r="34" spans="1:3" ht="15" customHeight="1">
      <c r="A34" s="840"/>
      <c r="B34" s="165" t="s">
        <v>155</v>
      </c>
      <c r="C34" s="190">
        <v>12963</v>
      </c>
    </row>
    <row r="35" spans="1:3" ht="15" customHeight="1">
      <c r="A35" s="649"/>
      <c r="B35" s="643" t="s">
        <v>156</v>
      </c>
      <c r="C35" s="190">
        <v>364</v>
      </c>
    </row>
    <row r="36" spans="1:3" ht="15" customHeight="1">
      <c r="A36" s="649"/>
      <c r="B36" s="49" t="s">
        <v>330</v>
      </c>
      <c r="C36" s="141">
        <v>1510</v>
      </c>
    </row>
    <row r="37" spans="1:3" ht="15" customHeight="1">
      <c r="A37" s="649"/>
      <c r="B37" s="49" t="s">
        <v>158</v>
      </c>
      <c r="C37" s="141">
        <v>5900</v>
      </c>
    </row>
    <row r="38" spans="1:3" ht="15" customHeight="1">
      <c r="A38" s="649"/>
      <c r="B38" s="644" t="s">
        <v>396</v>
      </c>
      <c r="C38" s="141">
        <v>3744</v>
      </c>
    </row>
    <row r="39" spans="1:3" ht="15" customHeight="1" thickBot="1">
      <c r="A39" s="649"/>
      <c r="B39" s="650" t="s">
        <v>160</v>
      </c>
      <c r="C39" s="687">
        <v>2100</v>
      </c>
    </row>
    <row r="40" spans="1:3" ht="15" customHeight="1" thickBot="1">
      <c r="A40" s="653"/>
      <c r="B40" s="651" t="s">
        <v>123</v>
      </c>
      <c r="C40" s="652">
        <f>C7+C8+C9</f>
        <v>318836</v>
      </c>
    </row>
    <row r="41" spans="1:3" ht="15" customHeight="1">
      <c r="A41" s="50"/>
      <c r="B41" s="51"/>
      <c r="C41" s="52"/>
    </row>
    <row r="42" spans="1:3" ht="15" customHeight="1">
      <c r="A42" s="50"/>
      <c r="B42" s="51"/>
      <c r="C42" s="52"/>
    </row>
    <row r="43" spans="2:3" ht="12.75">
      <c r="B43" s="53"/>
      <c r="C43" s="53"/>
    </row>
    <row r="44" spans="2:3" ht="12.75">
      <c r="B44" s="53"/>
      <c r="C44" s="53"/>
    </row>
    <row r="45" spans="2:3" ht="12.75">
      <c r="B45" s="53"/>
      <c r="C45" s="53"/>
    </row>
    <row r="46" spans="2:3" ht="12.75">
      <c r="B46" s="53"/>
      <c r="C46" s="53"/>
    </row>
    <row r="47" spans="2:3" ht="12.75">
      <c r="B47" s="53"/>
      <c r="C47" s="53"/>
    </row>
    <row r="48" spans="2:3" ht="12.75">
      <c r="B48" s="53"/>
      <c r="C48" s="53"/>
    </row>
    <row r="49" spans="2:3" ht="12.75">
      <c r="B49" s="53"/>
      <c r="C49" s="53"/>
    </row>
    <row r="50" spans="2:3" ht="12.75">
      <c r="B50" s="53"/>
      <c r="C50" s="53"/>
    </row>
    <row r="51" spans="2:3" ht="12.75">
      <c r="B51" s="53"/>
      <c r="C51" s="53"/>
    </row>
    <row r="52" spans="2:3" ht="12.75">
      <c r="B52" s="53"/>
      <c r="C52" s="53"/>
    </row>
    <row r="53" spans="2:3" ht="12.75">
      <c r="B53" s="53"/>
      <c r="C53" s="53"/>
    </row>
    <row r="54" spans="2:3" ht="12.75">
      <c r="B54" s="53"/>
      <c r="C54" s="53"/>
    </row>
    <row r="55" spans="2:3" ht="12.75">
      <c r="B55" s="53"/>
      <c r="C55" s="53"/>
    </row>
    <row r="56" spans="2:3" ht="12.75">
      <c r="B56" s="53"/>
      <c r="C56" s="54"/>
    </row>
    <row r="57" spans="2:3" ht="12.75">
      <c r="B57" s="53"/>
      <c r="C57" s="53"/>
    </row>
    <row r="58" spans="2:3" ht="12.75">
      <c r="B58" s="53"/>
      <c r="C58" s="53"/>
    </row>
    <row r="59" spans="2:3" ht="12.75">
      <c r="B59" s="53"/>
      <c r="C59" s="53"/>
    </row>
    <row r="60" spans="2:3" ht="12.75">
      <c r="B60" s="53"/>
      <c r="C60" s="53"/>
    </row>
    <row r="61" spans="2:3" ht="12.75">
      <c r="B61" s="53"/>
      <c r="C61" s="53"/>
    </row>
    <row r="62" spans="2:3" ht="12.75">
      <c r="B62" s="53"/>
      <c r="C62" s="53"/>
    </row>
    <row r="63" spans="2:3" ht="12.75">
      <c r="B63" s="53"/>
      <c r="C63" s="53"/>
    </row>
    <row r="64" spans="2:3" ht="12.75">
      <c r="B64" s="53"/>
      <c r="C64" s="53"/>
    </row>
    <row r="65" spans="2:3" ht="12.75">
      <c r="B65" s="53"/>
      <c r="C65" s="53"/>
    </row>
    <row r="66" spans="2:3" ht="12.75">
      <c r="B66" s="53"/>
      <c r="C66" s="53"/>
    </row>
  </sheetData>
  <sheetProtection/>
  <mergeCells count="5">
    <mergeCell ref="B1:C1"/>
    <mergeCell ref="B2:C2"/>
    <mergeCell ref="C5:C6"/>
    <mergeCell ref="A10:A34"/>
    <mergeCell ref="B5:B6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unka21"/>
  <dimension ref="A1:A1"/>
  <sheetViews>
    <sheetView zoomScalePageLayoutView="0" workbookViewId="0" topLeftCell="A1">
      <selection activeCell="B11" sqref="B1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tabColor indexed="50"/>
  </sheetPr>
  <dimension ref="A1:K46"/>
  <sheetViews>
    <sheetView zoomScalePageLayoutView="0" workbookViewId="0" topLeftCell="A28">
      <selection activeCell="B11" sqref="B11"/>
    </sheetView>
  </sheetViews>
  <sheetFormatPr defaultColWidth="9.140625" defaultRowHeight="12.75"/>
  <cols>
    <col min="1" max="1" width="4.421875" style="0" customWidth="1"/>
    <col min="2" max="2" width="26.28125" style="0" customWidth="1"/>
    <col min="3" max="4" width="11.8515625" style="0" customWidth="1"/>
    <col min="5" max="5" width="11.421875" style="0" customWidth="1"/>
    <col min="6" max="6" width="11.140625" style="0" hidden="1" customWidth="1"/>
    <col min="7" max="7" width="12.7109375" style="0" customWidth="1"/>
    <col min="8" max="8" width="11.8515625" style="0" customWidth="1"/>
    <col min="9" max="9" width="11.421875" style="0" customWidth="1"/>
    <col min="10" max="10" width="10.421875" style="0" customWidth="1"/>
    <col min="11" max="11" width="11.8515625" style="0" customWidth="1"/>
  </cols>
  <sheetData>
    <row r="1" spans="1:11" ht="12.75" customHeight="1">
      <c r="A1" s="700" t="s">
        <v>563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</row>
    <row r="2" spans="1:11" ht="13.5" customHeight="1" thickBot="1">
      <c r="A2" s="700" t="s">
        <v>508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</row>
    <row r="3" spans="1:11" s="55" customFormat="1" ht="14.25" customHeight="1" thickTop="1">
      <c r="A3" s="208"/>
      <c r="B3" s="209"/>
      <c r="C3" s="209"/>
      <c r="D3" s="209"/>
      <c r="E3" s="209"/>
      <c r="F3" s="209"/>
      <c r="G3" s="209"/>
      <c r="H3" s="209"/>
      <c r="I3" s="209"/>
      <c r="J3" s="209"/>
      <c r="K3" s="240" t="s">
        <v>209</v>
      </c>
    </row>
    <row r="4" spans="1:11" ht="30" customHeight="1">
      <c r="A4" s="21"/>
      <c r="B4" s="142"/>
      <c r="C4" s="698" t="s">
        <v>77</v>
      </c>
      <c r="D4" s="701"/>
      <c r="E4" s="698" t="s">
        <v>78</v>
      </c>
      <c r="F4" s="695"/>
      <c r="G4" s="696"/>
      <c r="H4" s="698" t="s">
        <v>79</v>
      </c>
      <c r="I4" s="699"/>
      <c r="J4" s="698" t="s">
        <v>516</v>
      </c>
      <c r="K4" s="697"/>
    </row>
    <row r="5" spans="1:11" ht="23.25" customHeight="1">
      <c r="A5" s="22" t="s">
        <v>51</v>
      </c>
      <c r="B5" s="219" t="s">
        <v>82</v>
      </c>
      <c r="C5" s="709" t="s">
        <v>83</v>
      </c>
      <c r="D5" s="710"/>
      <c r="E5" s="709" t="s">
        <v>84</v>
      </c>
      <c r="F5" s="695"/>
      <c r="G5" s="696"/>
      <c r="H5" s="709" t="s">
        <v>85</v>
      </c>
      <c r="I5" s="702"/>
      <c r="J5" s="709" t="s">
        <v>86</v>
      </c>
      <c r="K5" s="697"/>
    </row>
    <row r="6" spans="1:11" ht="43.5" customHeight="1">
      <c r="A6" s="22"/>
      <c r="B6" s="23"/>
      <c r="C6" s="260" t="s">
        <v>349</v>
      </c>
      <c r="D6" s="260" t="s">
        <v>541</v>
      </c>
      <c r="E6" s="260" t="s">
        <v>349</v>
      </c>
      <c r="F6" s="260" t="s">
        <v>331</v>
      </c>
      <c r="G6" s="260" t="s">
        <v>541</v>
      </c>
      <c r="H6" s="260" t="s">
        <v>349</v>
      </c>
      <c r="I6" s="260" t="s">
        <v>541</v>
      </c>
      <c r="J6" s="290" t="s">
        <v>349</v>
      </c>
      <c r="K6" s="291" t="s">
        <v>541</v>
      </c>
    </row>
    <row r="7" spans="1:11" ht="12.75" customHeight="1">
      <c r="A7" s="42" t="s">
        <v>54</v>
      </c>
      <c r="B7" s="287" t="s">
        <v>355</v>
      </c>
      <c r="C7" s="26"/>
      <c r="D7" s="26"/>
      <c r="E7" s="26"/>
      <c r="F7" s="26"/>
      <c r="G7" s="26"/>
      <c r="H7" s="26"/>
      <c r="I7" s="26"/>
      <c r="J7" s="298"/>
      <c r="K7" s="36"/>
    </row>
    <row r="8" spans="1:11" ht="13.5" customHeight="1">
      <c r="A8" s="42"/>
      <c r="B8" s="288" t="s">
        <v>354</v>
      </c>
      <c r="C8" s="26">
        <v>21852</v>
      </c>
      <c r="D8" s="26"/>
      <c r="E8" s="26">
        <v>172040</v>
      </c>
      <c r="F8" s="19"/>
      <c r="G8" s="210"/>
      <c r="H8" s="26"/>
      <c r="I8" s="26"/>
      <c r="J8" s="298"/>
      <c r="K8" s="36"/>
    </row>
    <row r="9" spans="1:11" ht="12.75" customHeight="1">
      <c r="A9" s="42" t="s">
        <v>67</v>
      </c>
      <c r="B9" s="288" t="s">
        <v>350</v>
      </c>
      <c r="C9" s="26">
        <v>59078</v>
      </c>
      <c r="D9" s="26"/>
      <c r="E9" s="26">
        <v>140000</v>
      </c>
      <c r="F9" s="19"/>
      <c r="G9" s="210"/>
      <c r="H9" s="26"/>
      <c r="I9" s="26"/>
      <c r="J9" s="298"/>
      <c r="K9" s="36"/>
    </row>
    <row r="10" spans="1:11" ht="13.5" customHeight="1">
      <c r="A10" s="42" t="s">
        <v>91</v>
      </c>
      <c r="B10" s="288" t="s">
        <v>351</v>
      </c>
      <c r="C10" s="26">
        <v>6380</v>
      </c>
      <c r="D10" s="26"/>
      <c r="E10" s="26">
        <v>47989</v>
      </c>
      <c r="F10" s="145"/>
      <c r="G10" s="28"/>
      <c r="H10" s="26"/>
      <c r="I10" s="26"/>
      <c r="J10" s="298">
        <v>230</v>
      </c>
      <c r="K10" s="36"/>
    </row>
    <row r="11" spans="1:11" ht="15" customHeight="1">
      <c r="A11" s="703"/>
      <c r="B11" s="288" t="s">
        <v>353</v>
      </c>
      <c r="C11" s="26">
        <v>2500</v>
      </c>
      <c r="D11" s="26"/>
      <c r="E11" s="26">
        <v>24521</v>
      </c>
      <c r="F11" s="145"/>
      <c r="G11" s="28"/>
      <c r="H11" s="26"/>
      <c r="I11" s="26"/>
      <c r="J11" s="298">
        <v>3385</v>
      </c>
      <c r="K11" s="36">
        <v>3000</v>
      </c>
    </row>
    <row r="12" spans="1:11" ht="15" customHeight="1">
      <c r="A12" s="703"/>
      <c r="B12" s="288" t="s">
        <v>352</v>
      </c>
      <c r="C12" s="26">
        <v>340</v>
      </c>
      <c r="D12" s="26">
        <v>340</v>
      </c>
      <c r="E12" s="26">
        <v>18000</v>
      </c>
      <c r="F12" s="19"/>
      <c r="G12" s="210">
        <v>18000</v>
      </c>
      <c r="H12" s="26"/>
      <c r="I12" s="26"/>
      <c r="J12" s="298"/>
      <c r="K12" s="36"/>
    </row>
    <row r="13" spans="1:11" ht="14.25" customHeight="1">
      <c r="A13" s="42" t="s">
        <v>92</v>
      </c>
      <c r="B13" s="288" t="s">
        <v>356</v>
      </c>
      <c r="C13" s="26">
        <v>117899</v>
      </c>
      <c r="D13" s="26">
        <v>68273</v>
      </c>
      <c r="E13" s="26">
        <v>100039</v>
      </c>
      <c r="F13" s="145"/>
      <c r="G13" s="28">
        <v>77712</v>
      </c>
      <c r="H13" s="26"/>
      <c r="I13" s="26"/>
      <c r="J13" s="298"/>
      <c r="K13" s="36"/>
    </row>
    <row r="14" spans="1:11" ht="15" customHeight="1" thickBot="1">
      <c r="A14" s="37"/>
      <c r="B14" s="282" t="s">
        <v>103</v>
      </c>
      <c r="C14" s="146">
        <f aca="true" t="shared" si="0" ref="C14:K14">SUM(C7:C13)</f>
        <v>208049</v>
      </c>
      <c r="D14" s="146">
        <f t="shared" si="0"/>
        <v>68613</v>
      </c>
      <c r="E14" s="146">
        <f t="shared" si="0"/>
        <v>502589</v>
      </c>
      <c r="F14" s="146">
        <f t="shared" si="0"/>
        <v>0</v>
      </c>
      <c r="G14" s="146">
        <f t="shared" si="0"/>
        <v>95712</v>
      </c>
      <c r="H14" s="146">
        <f t="shared" si="0"/>
        <v>0</v>
      </c>
      <c r="I14" s="146">
        <f t="shared" si="0"/>
        <v>0</v>
      </c>
      <c r="J14" s="146">
        <f t="shared" si="0"/>
        <v>3615</v>
      </c>
      <c r="K14" s="292">
        <f t="shared" si="0"/>
        <v>3000</v>
      </c>
    </row>
    <row r="15" spans="1:11" ht="23.25" customHeight="1" thickBot="1" thickTop="1">
      <c r="A15" s="179" t="s">
        <v>93</v>
      </c>
      <c r="B15" s="280" t="s">
        <v>357</v>
      </c>
      <c r="C15" s="180">
        <v>4644</v>
      </c>
      <c r="D15" s="180"/>
      <c r="E15" s="180">
        <v>300851</v>
      </c>
      <c r="F15" s="180"/>
      <c r="G15" s="180"/>
      <c r="H15" s="180"/>
      <c r="I15" s="180"/>
      <c r="J15" s="183"/>
      <c r="K15" s="681"/>
    </row>
    <row r="16" spans="1:11" ht="14.25" thickBot="1" thickTop="1">
      <c r="A16" s="182"/>
      <c r="B16" s="281" t="s">
        <v>318</v>
      </c>
      <c r="C16" s="183">
        <f>C14+C15</f>
        <v>212693</v>
      </c>
      <c r="D16" s="183">
        <f aca="true" t="shared" si="1" ref="D16:K16">D14+D15</f>
        <v>68613</v>
      </c>
      <c r="E16" s="183">
        <f t="shared" si="1"/>
        <v>803440</v>
      </c>
      <c r="F16" s="183">
        <f t="shared" si="1"/>
        <v>0</v>
      </c>
      <c r="G16" s="183">
        <f t="shared" si="1"/>
        <v>95712</v>
      </c>
      <c r="H16" s="183">
        <f t="shared" si="1"/>
        <v>0</v>
      </c>
      <c r="I16" s="183">
        <f t="shared" si="1"/>
        <v>0</v>
      </c>
      <c r="J16" s="183">
        <f t="shared" si="1"/>
        <v>3615</v>
      </c>
      <c r="K16" s="184">
        <f t="shared" si="1"/>
        <v>3000</v>
      </c>
    </row>
    <row r="17" spans="1:11" s="53" customFormat="1" ht="14.25" thickBot="1" thickTop="1">
      <c r="A17" s="556"/>
      <c r="B17" s="557"/>
      <c r="C17" s="558"/>
      <c r="D17" s="558"/>
      <c r="E17" s="558"/>
      <c r="F17" s="558"/>
      <c r="G17" s="558"/>
      <c r="H17" s="558"/>
      <c r="I17" s="558"/>
      <c r="J17" s="558"/>
      <c r="K17" s="558"/>
    </row>
    <row r="18" spans="1:11" ht="25.5" customHeight="1" thickTop="1">
      <c r="A18" s="33"/>
      <c r="B18" s="34"/>
      <c r="C18" s="705" t="s">
        <v>516</v>
      </c>
      <c r="D18" s="689"/>
      <c r="E18" s="713" t="s">
        <v>80</v>
      </c>
      <c r="F18" s="707"/>
      <c r="G18" s="707"/>
      <c r="H18" s="707"/>
      <c r="I18" s="708"/>
      <c r="J18" s="713" t="s">
        <v>81</v>
      </c>
      <c r="K18" s="714"/>
    </row>
    <row r="19" spans="1:11" ht="34.5" customHeight="1">
      <c r="A19" s="22" t="s">
        <v>51</v>
      </c>
      <c r="B19" s="502" t="s">
        <v>82</v>
      </c>
      <c r="C19" s="709" t="s">
        <v>87</v>
      </c>
      <c r="D19" s="710"/>
      <c r="E19" s="709" t="s">
        <v>88</v>
      </c>
      <c r="F19" s="704"/>
      <c r="G19" s="702"/>
      <c r="H19" s="709" t="s">
        <v>89</v>
      </c>
      <c r="I19" s="696"/>
      <c r="J19" s="709" t="s">
        <v>90</v>
      </c>
      <c r="K19" s="697"/>
    </row>
    <row r="20" spans="1:11" ht="39.75" customHeight="1">
      <c r="A20" s="22"/>
      <c r="B20" s="552"/>
      <c r="C20" s="260" t="s">
        <v>349</v>
      </c>
      <c r="D20" s="260" t="s">
        <v>541</v>
      </c>
      <c r="E20" s="260" t="s">
        <v>349</v>
      </c>
      <c r="F20" s="260" t="s">
        <v>331</v>
      </c>
      <c r="G20" s="260" t="s">
        <v>541</v>
      </c>
      <c r="H20" s="260" t="s">
        <v>349</v>
      </c>
      <c r="I20" s="260" t="s">
        <v>541</v>
      </c>
      <c r="J20" s="290" t="s">
        <v>349</v>
      </c>
      <c r="K20" s="291" t="s">
        <v>541</v>
      </c>
    </row>
    <row r="21" spans="1:11" ht="13.5" customHeight="1">
      <c r="A21" s="42" t="s">
        <v>54</v>
      </c>
      <c r="B21" s="287" t="s">
        <v>355</v>
      </c>
      <c r="C21" s="26"/>
      <c r="D21" s="26"/>
      <c r="E21" s="26"/>
      <c r="F21" s="26"/>
      <c r="G21" s="26"/>
      <c r="H21" s="26"/>
      <c r="I21" s="27"/>
      <c r="J21" s="27"/>
      <c r="K21" s="186"/>
    </row>
    <row r="22" spans="1:11" ht="12" customHeight="1">
      <c r="A22" s="42"/>
      <c r="B22" s="288" t="s">
        <v>354</v>
      </c>
      <c r="C22" s="26"/>
      <c r="D22" s="26"/>
      <c r="E22" s="211"/>
      <c r="F22" s="144"/>
      <c r="G22" s="211"/>
      <c r="H22" s="26"/>
      <c r="I22" s="27"/>
      <c r="J22" s="27"/>
      <c r="K22" s="186"/>
    </row>
    <row r="23" spans="1:11" ht="12.75">
      <c r="A23" s="42" t="s">
        <v>67</v>
      </c>
      <c r="B23" s="288" t="s">
        <v>350</v>
      </c>
      <c r="C23" s="26"/>
      <c r="D23" s="26"/>
      <c r="E23" s="211"/>
      <c r="F23" s="144"/>
      <c r="G23" s="211"/>
      <c r="H23" s="26"/>
      <c r="I23" s="27"/>
      <c r="J23" s="27"/>
      <c r="K23" s="186"/>
    </row>
    <row r="24" spans="1:11" ht="12.75">
      <c r="A24" s="42" t="s">
        <v>91</v>
      </c>
      <c r="B24" s="288" t="s">
        <v>351</v>
      </c>
      <c r="C24" s="26"/>
      <c r="D24" s="26"/>
      <c r="E24" s="211"/>
      <c r="F24" s="144"/>
      <c r="G24" s="211"/>
      <c r="H24" s="26"/>
      <c r="I24" s="27"/>
      <c r="J24" s="27"/>
      <c r="K24" s="186"/>
    </row>
    <row r="25" spans="1:11" ht="12.75">
      <c r="A25" s="703"/>
      <c r="B25" s="288" t="s">
        <v>353</v>
      </c>
      <c r="C25" s="26"/>
      <c r="D25" s="26"/>
      <c r="E25" s="211"/>
      <c r="F25" s="144"/>
      <c r="G25" s="211"/>
      <c r="H25" s="26"/>
      <c r="I25" s="27"/>
      <c r="J25" s="27"/>
      <c r="K25" s="186"/>
    </row>
    <row r="26" spans="1:11" ht="12.75">
      <c r="A26" s="703"/>
      <c r="B26" s="288" t="s">
        <v>352</v>
      </c>
      <c r="C26" s="26"/>
      <c r="D26" s="26"/>
      <c r="E26" s="211"/>
      <c r="F26" s="144"/>
      <c r="G26" s="211"/>
      <c r="H26" s="26"/>
      <c r="I26" s="27"/>
      <c r="J26" s="27"/>
      <c r="K26" s="186"/>
    </row>
    <row r="27" spans="1:11" ht="12.75">
      <c r="A27" s="42" t="s">
        <v>92</v>
      </c>
      <c r="B27" s="288" t="s">
        <v>356</v>
      </c>
      <c r="C27" s="26"/>
      <c r="D27" s="26"/>
      <c r="E27" s="211"/>
      <c r="F27" s="144"/>
      <c r="G27" s="211"/>
      <c r="H27" s="26"/>
      <c r="I27" s="27"/>
      <c r="J27" s="27"/>
      <c r="K27" s="186"/>
    </row>
    <row r="28" spans="1:11" ht="13.5" thickBot="1">
      <c r="A28" s="548"/>
      <c r="B28" s="549" t="s">
        <v>103</v>
      </c>
      <c r="C28" s="550">
        <f aca="true" t="shared" si="2" ref="C28:K28">SUM(C21:C27)</f>
        <v>0</v>
      </c>
      <c r="D28" s="550">
        <f t="shared" si="2"/>
        <v>0</v>
      </c>
      <c r="E28" s="550">
        <f t="shared" si="2"/>
        <v>0</v>
      </c>
      <c r="F28" s="550">
        <f t="shared" si="2"/>
        <v>0</v>
      </c>
      <c r="G28" s="550">
        <f t="shared" si="2"/>
        <v>0</v>
      </c>
      <c r="H28" s="550">
        <f t="shared" si="2"/>
        <v>0</v>
      </c>
      <c r="I28" s="550">
        <f t="shared" si="2"/>
        <v>0</v>
      </c>
      <c r="J28" s="550">
        <f t="shared" si="2"/>
        <v>0</v>
      </c>
      <c r="K28" s="551">
        <f t="shared" si="2"/>
        <v>0</v>
      </c>
    </row>
    <row r="29" spans="1:11" ht="22.5" thickBot="1" thickTop="1">
      <c r="A29" s="182" t="s">
        <v>93</v>
      </c>
      <c r="B29" s="281" t="s">
        <v>357</v>
      </c>
      <c r="C29" s="183"/>
      <c r="D29" s="183"/>
      <c r="E29" s="183"/>
      <c r="F29" s="183"/>
      <c r="G29" s="183"/>
      <c r="H29" s="183"/>
      <c r="I29" s="183"/>
      <c r="J29" s="183"/>
      <c r="K29" s="184"/>
    </row>
    <row r="30" spans="1:11" ht="14.25" thickBot="1" thickTop="1">
      <c r="A30" s="182"/>
      <c r="B30" s="281" t="s">
        <v>318</v>
      </c>
      <c r="C30" s="183">
        <f>C28+C29</f>
        <v>0</v>
      </c>
      <c r="D30" s="183">
        <f aca="true" t="shared" si="3" ref="D30:K30">D28+D29</f>
        <v>0</v>
      </c>
      <c r="E30" s="183">
        <f t="shared" si="3"/>
        <v>0</v>
      </c>
      <c r="F30" s="183">
        <f t="shared" si="3"/>
        <v>0</v>
      </c>
      <c r="G30" s="183">
        <f t="shared" si="3"/>
        <v>0</v>
      </c>
      <c r="H30" s="183">
        <f t="shared" si="3"/>
        <v>0</v>
      </c>
      <c r="I30" s="183">
        <f t="shared" si="3"/>
        <v>0</v>
      </c>
      <c r="J30" s="183">
        <f t="shared" si="3"/>
        <v>0</v>
      </c>
      <c r="K30" s="184">
        <f t="shared" si="3"/>
        <v>0</v>
      </c>
    </row>
    <row r="31" spans="1:11" ht="13.5" thickTop="1">
      <c r="A31" s="29"/>
      <c r="B31" s="30"/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13.5" thickBot="1">
      <c r="A32" s="29"/>
      <c r="B32" s="30"/>
      <c r="C32" s="31"/>
      <c r="D32" s="31"/>
      <c r="E32" s="31"/>
      <c r="F32" s="31"/>
      <c r="G32" s="31"/>
      <c r="H32" s="31"/>
      <c r="I32" s="31"/>
      <c r="J32" s="31"/>
      <c r="K32" s="31"/>
    </row>
    <row r="33" spans="1:10" ht="31.5" customHeight="1" thickTop="1">
      <c r="A33" s="33"/>
      <c r="B33" s="34"/>
      <c r="C33" s="713" t="s">
        <v>105</v>
      </c>
      <c r="D33" s="706"/>
      <c r="E33" s="707"/>
      <c r="F33" s="707"/>
      <c r="G33" s="708"/>
      <c r="H33" s="713" t="s">
        <v>50</v>
      </c>
      <c r="I33" s="714"/>
      <c r="J33" s="206"/>
    </row>
    <row r="34" spans="1:10" ht="33" customHeight="1">
      <c r="A34" s="35" t="s">
        <v>51</v>
      </c>
      <c r="B34" s="220" t="s">
        <v>82</v>
      </c>
      <c r="C34" s="709" t="s">
        <v>106</v>
      </c>
      <c r="D34" s="710"/>
      <c r="E34" s="709" t="s">
        <v>107</v>
      </c>
      <c r="F34" s="695"/>
      <c r="G34" s="696"/>
      <c r="H34" s="709" t="s">
        <v>108</v>
      </c>
      <c r="I34" s="697"/>
      <c r="J34" s="206"/>
    </row>
    <row r="35" spans="1:11" ht="38.25" customHeight="1">
      <c r="A35" s="22"/>
      <c r="B35" s="143"/>
      <c r="C35" s="260" t="s">
        <v>349</v>
      </c>
      <c r="D35" s="260" t="s">
        <v>541</v>
      </c>
      <c r="E35" s="260" t="s">
        <v>349</v>
      </c>
      <c r="F35" s="260" t="s">
        <v>331</v>
      </c>
      <c r="G35" s="260" t="s">
        <v>541</v>
      </c>
      <c r="H35" s="290" t="s">
        <v>349</v>
      </c>
      <c r="I35" s="291" t="s">
        <v>541</v>
      </c>
      <c r="J35" s="218"/>
      <c r="K35" s="218"/>
    </row>
    <row r="36" spans="1:10" ht="12.75">
      <c r="A36" s="42" t="s">
        <v>54</v>
      </c>
      <c r="B36" s="287" t="s">
        <v>355</v>
      </c>
      <c r="C36" s="27"/>
      <c r="D36" s="27"/>
      <c r="E36" s="27"/>
      <c r="F36" s="27"/>
      <c r="G36" s="213"/>
      <c r="H36" s="27"/>
      <c r="I36" s="36"/>
      <c r="J36" s="216"/>
    </row>
    <row r="37" spans="1:10" ht="15.75" customHeight="1">
      <c r="A37" s="42"/>
      <c r="B37" s="288" t="s">
        <v>354</v>
      </c>
      <c r="C37" s="27"/>
      <c r="D37" s="27"/>
      <c r="E37" s="27"/>
      <c r="F37" s="19"/>
      <c r="G37" s="213"/>
      <c r="H37" s="27">
        <f aca="true" t="shared" si="4" ref="H37:H42">C8+E8+H8+J8+C22+E22+H22+J22+C37+E37</f>
        <v>193892</v>
      </c>
      <c r="I37" s="36"/>
      <c r="J37" s="216"/>
    </row>
    <row r="38" spans="1:10" ht="12.75">
      <c r="A38" s="42" t="s">
        <v>67</v>
      </c>
      <c r="B38" s="288" t="s">
        <v>350</v>
      </c>
      <c r="C38" s="27">
        <v>116</v>
      </c>
      <c r="D38" s="27"/>
      <c r="E38" s="27"/>
      <c r="F38" s="19"/>
      <c r="G38" s="205"/>
      <c r="H38" s="27">
        <f t="shared" si="4"/>
        <v>199194</v>
      </c>
      <c r="I38" s="36"/>
      <c r="J38" s="216"/>
    </row>
    <row r="39" spans="1:10" ht="12.75">
      <c r="A39" s="42" t="s">
        <v>91</v>
      </c>
      <c r="B39" s="288" t="s">
        <v>351</v>
      </c>
      <c r="C39" s="27"/>
      <c r="D39" s="27"/>
      <c r="E39" s="27"/>
      <c r="F39" s="145"/>
      <c r="G39" s="214"/>
      <c r="H39" s="27">
        <f t="shared" si="4"/>
        <v>54599</v>
      </c>
      <c r="I39" s="36"/>
      <c r="J39" s="216"/>
    </row>
    <row r="40" spans="1:10" ht="12.75">
      <c r="A40" s="703"/>
      <c r="B40" s="288" t="s">
        <v>353</v>
      </c>
      <c r="C40" s="27"/>
      <c r="D40" s="27"/>
      <c r="E40" s="27"/>
      <c r="F40" s="145"/>
      <c r="G40" s="214"/>
      <c r="H40" s="27">
        <f t="shared" si="4"/>
        <v>30406</v>
      </c>
      <c r="I40" s="36">
        <v>3000</v>
      </c>
      <c r="J40" s="216"/>
    </row>
    <row r="41" spans="1:10" ht="12.75">
      <c r="A41" s="703"/>
      <c r="B41" s="288" t="s">
        <v>352</v>
      </c>
      <c r="C41" s="27"/>
      <c r="D41" s="27"/>
      <c r="E41" s="27"/>
      <c r="F41" s="19"/>
      <c r="G41" s="205"/>
      <c r="H41" s="27">
        <f t="shared" si="4"/>
        <v>18340</v>
      </c>
      <c r="I41" s="36">
        <v>18340</v>
      </c>
      <c r="J41" s="216"/>
    </row>
    <row r="42" spans="1:10" ht="12.75">
      <c r="A42" s="42" t="s">
        <v>92</v>
      </c>
      <c r="B42" s="288" t="s">
        <v>356</v>
      </c>
      <c r="C42" s="27"/>
      <c r="D42" s="27"/>
      <c r="E42" s="27"/>
      <c r="F42" s="145"/>
      <c r="G42" s="214"/>
      <c r="H42" s="27">
        <f t="shared" si="4"/>
        <v>217938</v>
      </c>
      <c r="I42" s="36">
        <v>145985</v>
      </c>
      <c r="J42" s="216"/>
    </row>
    <row r="43" spans="1:10" ht="13.5" thickBot="1">
      <c r="A43" s="37"/>
      <c r="B43" s="282" t="s">
        <v>103</v>
      </c>
      <c r="C43" s="146">
        <f>SUM(C36:C42)</f>
        <v>116</v>
      </c>
      <c r="D43" s="146">
        <f>SUM(D36:D42)</f>
        <v>0</v>
      </c>
      <c r="E43" s="146"/>
      <c r="F43" s="146"/>
      <c r="G43" s="146"/>
      <c r="H43" s="146">
        <f>SUM(H36:H42)</f>
        <v>714369</v>
      </c>
      <c r="I43" s="167">
        <f>SUM(I36:I42)</f>
        <v>167325</v>
      </c>
      <c r="J43" s="217"/>
    </row>
    <row r="44" spans="1:11" ht="22.5" thickBot="1" thickTop="1">
      <c r="A44" s="179" t="s">
        <v>93</v>
      </c>
      <c r="B44" s="280" t="s">
        <v>357</v>
      </c>
      <c r="C44" s="180">
        <v>13341</v>
      </c>
      <c r="D44" s="180"/>
      <c r="E44" s="180"/>
      <c r="F44" s="180"/>
      <c r="G44" s="215"/>
      <c r="H44" s="183">
        <f>C15+E15+H15+J15+C29+E29+H29+J29+C44+E44</f>
        <v>318836</v>
      </c>
      <c r="I44" s="184">
        <f>D15+G15+I15+K15+D29+G29+I29+K29+D44+G44</f>
        <v>0</v>
      </c>
      <c r="J44" s="31"/>
      <c r="K44" s="31"/>
    </row>
    <row r="45" spans="1:11" ht="14.25" thickBot="1" thickTop="1">
      <c r="A45" s="182"/>
      <c r="B45" s="281" t="s">
        <v>318</v>
      </c>
      <c r="C45" s="183">
        <f>C43+C44</f>
        <v>13457</v>
      </c>
      <c r="D45" s="183">
        <f aca="true" t="shared" si="5" ref="D45:I45">D43+D44</f>
        <v>0</v>
      </c>
      <c r="E45" s="183">
        <f t="shared" si="5"/>
        <v>0</v>
      </c>
      <c r="F45" s="183">
        <f t="shared" si="5"/>
        <v>0</v>
      </c>
      <c r="G45" s="183">
        <f t="shared" si="5"/>
        <v>0</v>
      </c>
      <c r="H45" s="183">
        <f t="shared" si="5"/>
        <v>1033205</v>
      </c>
      <c r="I45" s="184">
        <f t="shared" si="5"/>
        <v>167325</v>
      </c>
      <c r="J45" s="31"/>
      <c r="K45" s="31"/>
    </row>
    <row r="46" spans="1:11" ht="13.5" thickTop="1">
      <c r="A46" s="38"/>
      <c r="B46" s="38"/>
      <c r="C46" s="712"/>
      <c r="D46" s="712"/>
      <c r="E46" s="712"/>
      <c r="F46" s="712"/>
      <c r="G46" s="712"/>
      <c r="H46" s="712"/>
      <c r="I46" s="712"/>
      <c r="J46" s="712"/>
      <c r="K46" s="712"/>
    </row>
  </sheetData>
  <sheetProtection/>
  <mergeCells count="26">
    <mergeCell ref="A40:A41"/>
    <mergeCell ref="A25:A26"/>
    <mergeCell ref="A11:A12"/>
    <mergeCell ref="E19:G19"/>
    <mergeCell ref="C19:D19"/>
    <mergeCell ref="C18:D18"/>
    <mergeCell ref="E5:G5"/>
    <mergeCell ref="H5:I5"/>
    <mergeCell ref="J18:K18"/>
    <mergeCell ref="E18:I18"/>
    <mergeCell ref="H4:I4"/>
    <mergeCell ref="H19:I19"/>
    <mergeCell ref="A1:K1"/>
    <mergeCell ref="A2:K2"/>
    <mergeCell ref="J4:K4"/>
    <mergeCell ref="J5:K5"/>
    <mergeCell ref="C4:D4"/>
    <mergeCell ref="E4:G4"/>
    <mergeCell ref="J19:K19"/>
    <mergeCell ref="C5:D5"/>
    <mergeCell ref="C46:K46"/>
    <mergeCell ref="H33:I33"/>
    <mergeCell ref="C33:G33"/>
    <mergeCell ref="C34:D34"/>
    <mergeCell ref="E34:G34"/>
    <mergeCell ref="H34:I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1"/>
  <rowBreaks count="1" manualBreakCount="1">
    <brk id="3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>
    <tabColor indexed="50"/>
  </sheetPr>
  <dimension ref="A1:M74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140625" style="0" customWidth="1"/>
    <col min="2" max="2" width="25.140625" style="0" customWidth="1"/>
    <col min="3" max="3" width="13.421875" style="0" customWidth="1"/>
    <col min="4" max="4" width="12.57421875" style="0" customWidth="1"/>
    <col min="5" max="5" width="12.7109375" style="0" customWidth="1"/>
    <col min="6" max="6" width="11.140625" style="0" hidden="1" customWidth="1"/>
    <col min="7" max="7" width="12.421875" style="0" customWidth="1"/>
    <col min="8" max="10" width="11.8515625" style="0" customWidth="1"/>
    <col min="11" max="11" width="14.140625" style="0" customWidth="1"/>
    <col min="12" max="12" width="16.57421875" style="0" hidden="1" customWidth="1"/>
  </cols>
  <sheetData>
    <row r="1" spans="1:12" ht="12.75">
      <c r="A1" s="694" t="s">
        <v>564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</row>
    <row r="2" spans="1:11" ht="14.25" customHeight="1" thickBot="1">
      <c r="A2" s="688" t="s">
        <v>509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</row>
    <row r="3" spans="1:11" ht="19.5" customHeight="1" thickTop="1">
      <c r="A3" s="39"/>
      <c r="B3" s="40"/>
      <c r="C3" s="713" t="s">
        <v>109</v>
      </c>
      <c r="D3" s="707"/>
      <c r="E3" s="707"/>
      <c r="F3" s="707"/>
      <c r="G3" s="707"/>
      <c r="H3" s="707"/>
      <c r="I3" s="707"/>
      <c r="J3" s="707"/>
      <c r="K3" s="714"/>
    </row>
    <row r="4" spans="1:11" ht="26.25" customHeight="1">
      <c r="A4" s="22" t="s">
        <v>51</v>
      </c>
      <c r="B4" s="219" t="s">
        <v>82</v>
      </c>
      <c r="C4" s="709" t="s">
        <v>110</v>
      </c>
      <c r="D4" s="710"/>
      <c r="E4" s="709" t="s">
        <v>111</v>
      </c>
      <c r="F4" s="695"/>
      <c r="G4" s="696"/>
      <c r="H4" s="709" t="s">
        <v>112</v>
      </c>
      <c r="I4" s="702"/>
      <c r="J4" s="709" t="s">
        <v>113</v>
      </c>
      <c r="K4" s="697"/>
    </row>
    <row r="5" spans="1:12" ht="27" customHeight="1">
      <c r="A5" s="22"/>
      <c r="B5" s="23"/>
      <c r="C5" s="260" t="s">
        <v>349</v>
      </c>
      <c r="D5" s="260" t="s">
        <v>541</v>
      </c>
      <c r="E5" s="260" t="s">
        <v>349</v>
      </c>
      <c r="F5" s="260" t="s">
        <v>331</v>
      </c>
      <c r="G5" s="260" t="s">
        <v>541</v>
      </c>
      <c r="H5" s="260" t="s">
        <v>349</v>
      </c>
      <c r="I5" s="260" t="s">
        <v>541</v>
      </c>
      <c r="J5" s="290" t="s">
        <v>349</v>
      </c>
      <c r="K5" s="291" t="s">
        <v>541</v>
      </c>
      <c r="L5" s="24" t="s">
        <v>331</v>
      </c>
    </row>
    <row r="6" spans="1:11" ht="15" customHeight="1">
      <c r="A6" s="42" t="s">
        <v>54</v>
      </c>
      <c r="B6" s="287" t="s">
        <v>355</v>
      </c>
      <c r="C6" s="27"/>
      <c r="D6" s="27"/>
      <c r="E6" s="19"/>
      <c r="F6" s="19"/>
      <c r="G6" s="19"/>
      <c r="H6" s="27"/>
      <c r="I6" s="27"/>
      <c r="J6" s="289"/>
      <c r="K6" s="36"/>
    </row>
    <row r="7" spans="1:11" ht="15" customHeight="1">
      <c r="A7" s="42"/>
      <c r="B7" s="288" t="s">
        <v>354</v>
      </c>
      <c r="C7" s="27">
        <v>118453</v>
      </c>
      <c r="D7" s="27"/>
      <c r="E7" s="19">
        <v>29976</v>
      </c>
      <c r="F7" s="19"/>
      <c r="G7" s="19"/>
      <c r="H7" s="27">
        <v>45463</v>
      </c>
      <c r="I7" s="27"/>
      <c r="J7" s="289"/>
      <c r="K7" s="36"/>
    </row>
    <row r="8" spans="1:11" ht="15" customHeight="1">
      <c r="A8" s="42" t="s">
        <v>67</v>
      </c>
      <c r="B8" s="288" t="s">
        <v>350</v>
      </c>
      <c r="C8" s="27">
        <v>53928</v>
      </c>
      <c r="D8" s="27"/>
      <c r="E8" s="19">
        <v>13869</v>
      </c>
      <c r="F8" s="19"/>
      <c r="G8" s="19"/>
      <c r="H8" s="27">
        <v>129365</v>
      </c>
      <c r="I8" s="27"/>
      <c r="J8" s="289"/>
      <c r="K8" s="36"/>
    </row>
    <row r="9" spans="1:11" ht="15" customHeight="1">
      <c r="A9" s="42" t="s">
        <v>91</v>
      </c>
      <c r="B9" s="288" t="s">
        <v>351</v>
      </c>
      <c r="C9" s="27">
        <v>18169</v>
      </c>
      <c r="D9" s="27"/>
      <c r="E9" s="19">
        <v>5000</v>
      </c>
      <c r="F9" s="19"/>
      <c r="G9" s="19"/>
      <c r="H9" s="27">
        <v>31430</v>
      </c>
      <c r="I9" s="27"/>
      <c r="J9" s="289"/>
      <c r="K9" s="36"/>
    </row>
    <row r="10" spans="1:11" ht="15" customHeight="1">
      <c r="A10" s="703"/>
      <c r="B10" s="288" t="s">
        <v>353</v>
      </c>
      <c r="C10" s="27">
        <v>17399</v>
      </c>
      <c r="D10" s="27">
        <v>1497</v>
      </c>
      <c r="E10" s="19">
        <v>4539</v>
      </c>
      <c r="F10" s="19"/>
      <c r="G10" s="19">
        <v>404</v>
      </c>
      <c r="H10" s="27">
        <v>8468</v>
      </c>
      <c r="I10" s="27">
        <v>1099</v>
      </c>
      <c r="J10" s="289"/>
      <c r="K10" s="36"/>
    </row>
    <row r="11" spans="1:11" ht="15" customHeight="1">
      <c r="A11" s="703"/>
      <c r="B11" s="288" t="s">
        <v>352</v>
      </c>
      <c r="C11" s="27">
        <v>9843</v>
      </c>
      <c r="D11" s="27">
        <v>9843</v>
      </c>
      <c r="E11" s="145">
        <v>2982</v>
      </c>
      <c r="F11" s="145"/>
      <c r="G11" s="145">
        <v>2982</v>
      </c>
      <c r="H11" s="27">
        <v>5035</v>
      </c>
      <c r="I11" s="27">
        <v>5035</v>
      </c>
      <c r="J11" s="289"/>
      <c r="K11" s="36"/>
    </row>
    <row r="12" spans="1:11" ht="15" customHeight="1">
      <c r="A12" s="42" t="s">
        <v>92</v>
      </c>
      <c r="B12" s="288" t="s">
        <v>356</v>
      </c>
      <c r="C12" s="27">
        <v>34836</v>
      </c>
      <c r="D12" s="27">
        <v>29323</v>
      </c>
      <c r="E12" s="19">
        <v>8539</v>
      </c>
      <c r="F12" s="19"/>
      <c r="G12" s="19">
        <v>6908</v>
      </c>
      <c r="H12" s="27">
        <v>174363</v>
      </c>
      <c r="I12" s="27">
        <v>109554</v>
      </c>
      <c r="J12" s="289"/>
      <c r="K12" s="36"/>
    </row>
    <row r="13" spans="1:11" ht="15" customHeight="1" thickBot="1">
      <c r="A13" s="37"/>
      <c r="B13" s="282" t="s">
        <v>103</v>
      </c>
      <c r="C13" s="146">
        <f aca="true" t="shared" si="0" ref="C13:K13">SUM(C6:C12)</f>
        <v>252628</v>
      </c>
      <c r="D13" s="146">
        <f t="shared" si="0"/>
        <v>40663</v>
      </c>
      <c r="E13" s="146">
        <f t="shared" si="0"/>
        <v>64905</v>
      </c>
      <c r="F13" s="146">
        <f t="shared" si="0"/>
        <v>0</v>
      </c>
      <c r="G13" s="146">
        <f t="shared" si="0"/>
        <v>10294</v>
      </c>
      <c r="H13" s="146">
        <f t="shared" si="0"/>
        <v>394124</v>
      </c>
      <c r="I13" s="146">
        <f t="shared" si="0"/>
        <v>115688</v>
      </c>
      <c r="J13" s="146">
        <f t="shared" si="0"/>
        <v>0</v>
      </c>
      <c r="K13" s="292">
        <f t="shared" si="0"/>
        <v>0</v>
      </c>
    </row>
    <row r="14" spans="1:11" ht="22.5" thickBot="1" thickTop="1">
      <c r="A14" s="179" t="s">
        <v>93</v>
      </c>
      <c r="B14" s="280" t="s">
        <v>357</v>
      </c>
      <c r="C14" s="180">
        <v>190753</v>
      </c>
      <c r="D14" s="180"/>
      <c r="E14" s="180">
        <v>51092</v>
      </c>
      <c r="F14" s="180"/>
      <c r="G14" s="180"/>
      <c r="H14" s="180">
        <v>76991</v>
      </c>
      <c r="I14" s="180"/>
      <c r="J14" s="180"/>
      <c r="K14" s="181"/>
    </row>
    <row r="15" spans="1:11" ht="14.25" thickBot="1" thickTop="1">
      <c r="A15" s="182"/>
      <c r="B15" s="281" t="s">
        <v>318</v>
      </c>
      <c r="C15" s="183">
        <f>C13+C14</f>
        <v>443381</v>
      </c>
      <c r="D15" s="183">
        <f aca="true" t="shared" si="1" ref="D15:K15">D13+D14</f>
        <v>40663</v>
      </c>
      <c r="E15" s="183">
        <f t="shared" si="1"/>
        <v>115997</v>
      </c>
      <c r="F15" s="183">
        <f t="shared" si="1"/>
        <v>0</v>
      </c>
      <c r="G15" s="183">
        <f t="shared" si="1"/>
        <v>10294</v>
      </c>
      <c r="H15" s="183">
        <f t="shared" si="1"/>
        <v>471115</v>
      </c>
      <c r="I15" s="183">
        <f t="shared" si="1"/>
        <v>115688</v>
      </c>
      <c r="J15" s="183">
        <f t="shared" si="1"/>
        <v>0</v>
      </c>
      <c r="K15" s="184">
        <f t="shared" si="1"/>
        <v>0</v>
      </c>
    </row>
    <row r="16" spans="1:11" ht="14.25" thickBot="1" thickTop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19.5" customHeight="1" thickTop="1">
      <c r="A17" s="33"/>
      <c r="B17" s="34"/>
      <c r="C17" s="728" t="s">
        <v>109</v>
      </c>
      <c r="D17" s="729"/>
      <c r="E17" s="729"/>
      <c r="F17" s="729"/>
      <c r="G17" s="730"/>
      <c r="H17" s="206"/>
      <c r="I17" s="206"/>
      <c r="J17" s="206"/>
      <c r="K17" s="206"/>
    </row>
    <row r="18" spans="1:11" ht="31.5" customHeight="1">
      <c r="A18" s="35" t="s">
        <v>51</v>
      </c>
      <c r="B18" s="502" t="s">
        <v>82</v>
      </c>
      <c r="C18" s="709" t="s">
        <v>114</v>
      </c>
      <c r="D18" s="710"/>
      <c r="E18" s="691" t="s">
        <v>115</v>
      </c>
      <c r="F18" s="692"/>
      <c r="G18" s="693"/>
      <c r="H18" s="218"/>
      <c r="I18" s="218"/>
      <c r="J18" s="218"/>
      <c r="K18" s="31"/>
    </row>
    <row r="19" spans="1:11" ht="26.25" customHeight="1">
      <c r="A19" s="35"/>
      <c r="B19" s="552"/>
      <c r="C19" s="290" t="s">
        <v>349</v>
      </c>
      <c r="D19" s="260" t="s">
        <v>541</v>
      </c>
      <c r="E19" s="290" t="s">
        <v>349</v>
      </c>
      <c r="F19" s="502" t="s">
        <v>331</v>
      </c>
      <c r="G19" s="291" t="s">
        <v>541</v>
      </c>
      <c r="H19" s="218"/>
      <c r="I19" s="218"/>
      <c r="J19" s="218"/>
      <c r="K19" s="31"/>
    </row>
    <row r="20" spans="1:11" ht="12.75">
      <c r="A20" s="42" t="s">
        <v>54</v>
      </c>
      <c r="B20" s="287" t="s">
        <v>355</v>
      </c>
      <c r="C20" s="27"/>
      <c r="D20" s="27"/>
      <c r="E20" s="27"/>
      <c r="F20" s="289"/>
      <c r="G20" s="36"/>
      <c r="H20" s="216"/>
      <c r="I20" s="216"/>
      <c r="J20" s="216"/>
      <c r="K20" s="31"/>
    </row>
    <row r="21" spans="1:11" ht="12.75">
      <c r="A21" s="42"/>
      <c r="B21" s="288" t="s">
        <v>354</v>
      </c>
      <c r="C21" s="27"/>
      <c r="D21" s="27"/>
      <c r="E21" s="27"/>
      <c r="F21" s="289"/>
      <c r="G21" s="36"/>
      <c r="H21" s="216"/>
      <c r="I21" s="216"/>
      <c r="J21" s="216"/>
      <c r="K21" s="31"/>
    </row>
    <row r="22" spans="1:11" ht="12.75">
      <c r="A22" s="42" t="s">
        <v>67</v>
      </c>
      <c r="B22" s="288" t="s">
        <v>350</v>
      </c>
      <c r="C22" s="27"/>
      <c r="D22" s="27"/>
      <c r="E22" s="27"/>
      <c r="F22" s="289"/>
      <c r="G22" s="36"/>
      <c r="H22" s="216"/>
      <c r="I22" s="216"/>
      <c r="J22" s="216"/>
      <c r="K22" s="31"/>
    </row>
    <row r="23" spans="1:11" ht="12.75">
      <c r="A23" s="42" t="s">
        <v>91</v>
      </c>
      <c r="B23" s="288" t="s">
        <v>351</v>
      </c>
      <c r="C23" s="27"/>
      <c r="D23" s="27"/>
      <c r="E23" s="27"/>
      <c r="F23" s="289">
        <v>1500</v>
      </c>
      <c r="G23" s="36"/>
      <c r="H23" s="216"/>
      <c r="I23" s="216"/>
      <c r="J23" s="216"/>
      <c r="K23" s="31"/>
    </row>
    <row r="24" spans="1:11" ht="12.75">
      <c r="A24" s="703"/>
      <c r="B24" s="288" t="s">
        <v>353</v>
      </c>
      <c r="C24" s="27"/>
      <c r="D24" s="27"/>
      <c r="E24" s="27"/>
      <c r="F24" s="289"/>
      <c r="G24" s="36"/>
      <c r="H24" s="216"/>
      <c r="I24" s="216"/>
      <c r="J24" s="216"/>
      <c r="K24" s="31"/>
    </row>
    <row r="25" spans="1:11" ht="12.75">
      <c r="A25" s="703"/>
      <c r="B25" s="288" t="s">
        <v>352</v>
      </c>
      <c r="C25" s="27"/>
      <c r="D25" s="27"/>
      <c r="E25" s="27"/>
      <c r="F25" s="289"/>
      <c r="G25" s="36"/>
      <c r="H25" s="216"/>
      <c r="I25" s="216"/>
      <c r="J25" s="216"/>
      <c r="K25" s="31"/>
    </row>
    <row r="26" spans="1:11" ht="12.75">
      <c r="A26" s="42" t="s">
        <v>92</v>
      </c>
      <c r="B26" s="288" t="s">
        <v>356</v>
      </c>
      <c r="C26" s="27"/>
      <c r="D26" s="27"/>
      <c r="E26" s="27"/>
      <c r="F26" s="289"/>
      <c r="G26" s="36"/>
      <c r="H26" s="216"/>
      <c r="I26" s="216"/>
      <c r="J26" s="216"/>
      <c r="K26" s="31"/>
    </row>
    <row r="27" spans="1:11" ht="13.5" thickBot="1">
      <c r="A27" s="548"/>
      <c r="B27" s="549" t="s">
        <v>103</v>
      </c>
      <c r="C27" s="550">
        <f>SUM(C20:C26)</f>
        <v>0</v>
      </c>
      <c r="D27" s="550">
        <f>SUM(D20:D26)</f>
        <v>0</v>
      </c>
      <c r="E27" s="550">
        <f>SUM(E20:E26)</f>
        <v>0</v>
      </c>
      <c r="F27" s="550">
        <f>SUM(F20:F26)</f>
        <v>1500</v>
      </c>
      <c r="G27" s="551">
        <f>SUM(G20:G26)</f>
        <v>0</v>
      </c>
      <c r="H27" s="217"/>
      <c r="I27" s="217"/>
      <c r="J27" s="217"/>
      <c r="K27" s="31"/>
    </row>
    <row r="28" spans="1:11" ht="22.5" thickBot="1" thickTop="1">
      <c r="A28" s="182" t="s">
        <v>93</v>
      </c>
      <c r="B28" s="281" t="s">
        <v>357</v>
      </c>
      <c r="C28" s="183"/>
      <c r="D28" s="183"/>
      <c r="E28" s="183"/>
      <c r="F28" s="183"/>
      <c r="G28" s="184"/>
      <c r="H28" s="31"/>
      <c r="I28" s="31"/>
      <c r="J28" s="31"/>
      <c r="K28" s="31"/>
    </row>
    <row r="29" spans="1:11" ht="14.25" thickBot="1" thickTop="1">
      <c r="A29" s="559"/>
      <c r="B29" s="560" t="s">
        <v>318</v>
      </c>
      <c r="C29" s="561">
        <f>C27+C28</f>
        <v>0</v>
      </c>
      <c r="D29" s="561">
        <f>D27+D28</f>
        <v>0</v>
      </c>
      <c r="E29" s="561">
        <f>E27+E28</f>
        <v>0</v>
      </c>
      <c r="F29" s="561">
        <f>F27+F28</f>
        <v>1500</v>
      </c>
      <c r="G29" s="562">
        <f>G27+G28</f>
        <v>0</v>
      </c>
      <c r="H29" s="31"/>
      <c r="I29" s="31"/>
      <c r="J29" s="31"/>
      <c r="K29" s="31"/>
    </row>
    <row r="30" spans="1:11" ht="14.25" thickBot="1" thickTop="1">
      <c r="A30" s="29"/>
      <c r="B30" s="30"/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30.75" customHeight="1" thickTop="1">
      <c r="A31" s="39"/>
      <c r="B31" s="40"/>
      <c r="C31" s="713" t="s">
        <v>116</v>
      </c>
      <c r="D31" s="707"/>
      <c r="E31" s="707"/>
      <c r="F31" s="707"/>
      <c r="G31" s="707"/>
      <c r="H31" s="707"/>
      <c r="I31" s="707"/>
      <c r="J31" s="707"/>
      <c r="K31" s="714"/>
    </row>
    <row r="32" spans="1:11" ht="30.75" customHeight="1">
      <c r="A32" s="22" t="s">
        <v>51</v>
      </c>
      <c r="B32" s="219" t="s">
        <v>82</v>
      </c>
      <c r="C32" s="709" t="s">
        <v>118</v>
      </c>
      <c r="D32" s="710"/>
      <c r="E32" s="709" t="s">
        <v>119</v>
      </c>
      <c r="F32" s="704"/>
      <c r="G32" s="702"/>
      <c r="H32" s="709" t="s">
        <v>120</v>
      </c>
      <c r="I32" s="702"/>
      <c r="J32" s="709" t="s">
        <v>121</v>
      </c>
      <c r="K32" s="697"/>
    </row>
    <row r="33" spans="1:11" ht="38.25" customHeight="1">
      <c r="A33" s="22"/>
      <c r="B33" s="23"/>
      <c r="C33" s="260" t="s">
        <v>349</v>
      </c>
      <c r="D33" s="260" t="s">
        <v>541</v>
      </c>
      <c r="E33" s="260" t="s">
        <v>349</v>
      </c>
      <c r="F33" s="207" t="s">
        <v>331</v>
      </c>
      <c r="G33" s="260" t="s">
        <v>541</v>
      </c>
      <c r="H33" s="260" t="s">
        <v>349</v>
      </c>
      <c r="I33" s="260" t="s">
        <v>541</v>
      </c>
      <c r="J33" s="290" t="s">
        <v>349</v>
      </c>
      <c r="K33" s="291" t="s">
        <v>541</v>
      </c>
    </row>
    <row r="34" spans="1:13" ht="12.75">
      <c r="A34" s="42" t="s">
        <v>54</v>
      </c>
      <c r="B34" s="287" t="s">
        <v>355</v>
      </c>
      <c r="C34" s="27"/>
      <c r="D34" s="27"/>
      <c r="E34" s="27"/>
      <c r="F34" s="145"/>
      <c r="G34" s="145"/>
      <c r="H34" s="27"/>
      <c r="I34" s="27"/>
      <c r="J34" s="27"/>
      <c r="K34" s="36"/>
      <c r="M34" s="17"/>
    </row>
    <row r="35" spans="1:13" ht="12.75">
      <c r="A35" s="42"/>
      <c r="B35" s="288" t="s">
        <v>354</v>
      </c>
      <c r="C35" s="27"/>
      <c r="D35" s="27"/>
      <c r="E35" s="27"/>
      <c r="F35" s="19"/>
      <c r="G35" s="19"/>
      <c r="H35" s="27"/>
      <c r="I35" s="27"/>
      <c r="J35" s="27"/>
      <c r="K35" s="36"/>
      <c r="M35" s="17"/>
    </row>
    <row r="36" spans="1:13" ht="12.75">
      <c r="A36" s="42" t="s">
        <v>67</v>
      </c>
      <c r="B36" s="288" t="s">
        <v>350</v>
      </c>
      <c r="C36" s="27">
        <v>2032</v>
      </c>
      <c r="D36" s="27"/>
      <c r="E36" s="27"/>
      <c r="F36" s="19"/>
      <c r="G36" s="19"/>
      <c r="H36" s="27"/>
      <c r="I36" s="27"/>
      <c r="J36" s="27"/>
      <c r="K36" s="36"/>
      <c r="M36" s="17"/>
    </row>
    <row r="37" spans="1:13" ht="12.75">
      <c r="A37" s="42" t="s">
        <v>91</v>
      </c>
      <c r="B37" s="288" t="s">
        <v>351</v>
      </c>
      <c r="C37" s="27"/>
      <c r="D37" s="27"/>
      <c r="E37" s="27"/>
      <c r="F37" s="19"/>
      <c r="G37" s="19"/>
      <c r="H37" s="27"/>
      <c r="I37" s="27"/>
      <c r="J37" s="27"/>
      <c r="K37" s="36"/>
      <c r="M37" s="17"/>
    </row>
    <row r="38" spans="1:13" ht="12.75">
      <c r="A38" s="703"/>
      <c r="B38" s="288" t="s">
        <v>353</v>
      </c>
      <c r="C38" s="27"/>
      <c r="D38" s="27"/>
      <c r="E38" s="27"/>
      <c r="F38" s="19"/>
      <c r="G38" s="19"/>
      <c r="H38" s="27"/>
      <c r="I38" s="27"/>
      <c r="J38" s="27"/>
      <c r="K38" s="36"/>
      <c r="M38" s="17"/>
    </row>
    <row r="39" spans="1:13" ht="15.75" customHeight="1">
      <c r="A39" s="703"/>
      <c r="B39" s="288" t="s">
        <v>352</v>
      </c>
      <c r="C39" s="27">
        <v>480</v>
      </c>
      <c r="D39" s="27">
        <v>480</v>
      </c>
      <c r="E39" s="27"/>
      <c r="F39" s="145"/>
      <c r="G39" s="145"/>
      <c r="H39" s="27"/>
      <c r="I39" s="27"/>
      <c r="J39" s="27"/>
      <c r="K39" s="36"/>
      <c r="M39" s="17"/>
    </row>
    <row r="40" spans="1:13" s="20" customFormat="1" ht="12.75">
      <c r="A40" s="42" t="s">
        <v>92</v>
      </c>
      <c r="B40" s="288" t="s">
        <v>356</v>
      </c>
      <c r="C40" s="27">
        <v>200</v>
      </c>
      <c r="D40" s="27">
        <v>200</v>
      </c>
      <c r="E40" s="27"/>
      <c r="F40" s="19"/>
      <c r="G40" s="19"/>
      <c r="H40" s="27"/>
      <c r="I40" s="27"/>
      <c r="J40" s="27"/>
      <c r="K40" s="36"/>
      <c r="M40" s="17"/>
    </row>
    <row r="41" spans="1:13" ht="13.5" thickBot="1">
      <c r="A41" s="37"/>
      <c r="B41" s="282" t="s">
        <v>103</v>
      </c>
      <c r="C41" s="146">
        <f aca="true" t="shared" si="2" ref="C41:K41">SUM(C34:C40)</f>
        <v>2712</v>
      </c>
      <c r="D41" s="146">
        <f t="shared" si="2"/>
        <v>680</v>
      </c>
      <c r="E41" s="146">
        <f t="shared" si="2"/>
        <v>0</v>
      </c>
      <c r="F41" s="146">
        <f t="shared" si="2"/>
        <v>0</v>
      </c>
      <c r="G41" s="146">
        <f t="shared" si="2"/>
        <v>0</v>
      </c>
      <c r="H41" s="146">
        <f t="shared" si="2"/>
        <v>0</v>
      </c>
      <c r="I41" s="146">
        <f t="shared" si="2"/>
        <v>0</v>
      </c>
      <c r="J41" s="146">
        <f t="shared" si="2"/>
        <v>0</v>
      </c>
      <c r="K41" s="292">
        <f t="shared" si="2"/>
        <v>0</v>
      </c>
      <c r="M41" s="17"/>
    </row>
    <row r="42" spans="1:12" ht="22.5" thickBot="1" thickTop="1">
      <c r="A42" s="179" t="s">
        <v>93</v>
      </c>
      <c r="B42" s="280" t="s">
        <v>357</v>
      </c>
      <c r="C42" s="180"/>
      <c r="D42" s="180"/>
      <c r="E42" s="180"/>
      <c r="F42" s="180"/>
      <c r="G42" s="180"/>
      <c r="H42" s="180"/>
      <c r="I42" s="180"/>
      <c r="J42" s="180"/>
      <c r="K42" s="181"/>
      <c r="L42" s="43"/>
    </row>
    <row r="43" spans="1:13" ht="14.25" thickBot="1" thickTop="1">
      <c r="A43" s="284"/>
      <c r="B43" s="281" t="s">
        <v>318</v>
      </c>
      <c r="C43" s="183">
        <f>C41+C42</f>
        <v>2712</v>
      </c>
      <c r="D43" s="183">
        <f aca="true" t="shared" si="3" ref="D43:L43">D41+D42</f>
        <v>680</v>
      </c>
      <c r="E43" s="183">
        <f t="shared" si="3"/>
        <v>0</v>
      </c>
      <c r="F43" s="183">
        <f t="shared" si="3"/>
        <v>0</v>
      </c>
      <c r="G43" s="183">
        <f t="shared" si="3"/>
        <v>0</v>
      </c>
      <c r="H43" s="183">
        <f t="shared" si="3"/>
        <v>0</v>
      </c>
      <c r="I43" s="183">
        <f t="shared" si="3"/>
        <v>0</v>
      </c>
      <c r="J43" s="183">
        <f t="shared" si="3"/>
        <v>0</v>
      </c>
      <c r="K43" s="184">
        <f t="shared" si="3"/>
        <v>0</v>
      </c>
      <c r="L43" s="565">
        <f t="shared" si="3"/>
        <v>0</v>
      </c>
      <c r="M43" s="299"/>
    </row>
    <row r="44" spans="1:13" ht="14.25" thickBot="1" thickTop="1">
      <c r="A44" s="563"/>
      <c r="B44" s="564"/>
      <c r="C44" s="553"/>
      <c r="D44" s="554"/>
      <c r="E44" s="553"/>
      <c r="F44" s="555"/>
      <c r="G44" s="555"/>
      <c r="H44" s="555"/>
      <c r="I44" s="555"/>
      <c r="J44" s="31"/>
      <c r="K44" s="31"/>
      <c r="L44" s="31"/>
      <c r="M44" s="31"/>
    </row>
    <row r="45" spans="1:12" ht="25.5" customHeight="1" thickTop="1">
      <c r="A45" s="39"/>
      <c r="B45" s="40"/>
      <c r="C45" s="713" t="s">
        <v>116</v>
      </c>
      <c r="D45" s="731"/>
      <c r="E45" s="713" t="s">
        <v>117</v>
      </c>
      <c r="F45" s="732"/>
      <c r="G45" s="732"/>
      <c r="H45" s="732"/>
      <c r="I45" s="732"/>
      <c r="J45" s="221"/>
      <c r="K45" s="222"/>
      <c r="L45" s="43"/>
    </row>
    <row r="46" spans="1:12" ht="30" customHeight="1">
      <c r="A46" s="22" t="s">
        <v>51</v>
      </c>
      <c r="B46" s="219" t="s">
        <v>82</v>
      </c>
      <c r="C46" s="709" t="s">
        <v>122</v>
      </c>
      <c r="D46" s="710"/>
      <c r="E46" s="709" t="s">
        <v>86</v>
      </c>
      <c r="F46" s="695"/>
      <c r="G46" s="702"/>
      <c r="H46" s="709" t="s">
        <v>87</v>
      </c>
      <c r="I46" s="695"/>
      <c r="J46" s="225"/>
      <c r="K46" s="218"/>
      <c r="L46" s="43"/>
    </row>
    <row r="47" spans="1:12" ht="24" customHeight="1">
      <c r="A47" s="22"/>
      <c r="B47" s="23"/>
      <c r="C47" s="260" t="s">
        <v>349</v>
      </c>
      <c r="D47" s="260" t="s">
        <v>541</v>
      </c>
      <c r="E47" s="260" t="s">
        <v>349</v>
      </c>
      <c r="F47" s="207" t="s">
        <v>331</v>
      </c>
      <c r="G47" s="260" t="s">
        <v>541</v>
      </c>
      <c r="H47" s="260" t="s">
        <v>349</v>
      </c>
      <c r="I47" s="260" t="s">
        <v>541</v>
      </c>
      <c r="J47" s="225"/>
      <c r="K47" s="218"/>
      <c r="L47" s="43"/>
    </row>
    <row r="48" spans="1:12" ht="12.75">
      <c r="A48" s="42" t="s">
        <v>54</v>
      </c>
      <c r="B48" s="287" t="s">
        <v>355</v>
      </c>
      <c r="C48" s="27"/>
      <c r="D48" s="27"/>
      <c r="E48" s="27"/>
      <c r="F48" s="27"/>
      <c r="G48" s="27"/>
      <c r="H48" s="145"/>
      <c r="I48" s="214"/>
      <c r="J48" s="223"/>
      <c r="K48" s="216"/>
      <c r="L48" s="43"/>
    </row>
    <row r="49" spans="1:12" ht="12.75">
      <c r="A49" s="42"/>
      <c r="B49" s="288" t="s">
        <v>354</v>
      </c>
      <c r="C49" s="27"/>
      <c r="D49" s="27"/>
      <c r="E49" s="27"/>
      <c r="F49" s="27"/>
      <c r="G49" s="27"/>
      <c r="H49" s="145"/>
      <c r="I49" s="214"/>
      <c r="J49" s="223"/>
      <c r="K49" s="216"/>
      <c r="L49" s="43"/>
    </row>
    <row r="50" spans="1:12" ht="12.75">
      <c r="A50" s="42" t="s">
        <v>67</v>
      </c>
      <c r="B50" s="288" t="s">
        <v>350</v>
      </c>
      <c r="C50" s="27"/>
      <c r="D50" s="27"/>
      <c r="E50" s="27"/>
      <c r="F50" s="27"/>
      <c r="G50" s="27"/>
      <c r="H50" s="145"/>
      <c r="I50" s="214"/>
      <c r="J50" s="223"/>
      <c r="K50" s="216"/>
      <c r="L50" s="43"/>
    </row>
    <row r="51" spans="1:12" ht="12.75">
      <c r="A51" s="42" t="s">
        <v>91</v>
      </c>
      <c r="B51" s="288" t="s">
        <v>351</v>
      </c>
      <c r="C51" s="27"/>
      <c r="D51" s="27"/>
      <c r="E51" s="27"/>
      <c r="F51" s="27"/>
      <c r="G51" s="27"/>
      <c r="H51" s="145"/>
      <c r="I51" s="214"/>
      <c r="J51" s="223"/>
      <c r="K51" s="216"/>
      <c r="L51" s="43"/>
    </row>
    <row r="52" spans="1:12" ht="12.75">
      <c r="A52" s="703"/>
      <c r="B52" s="288" t="s">
        <v>353</v>
      </c>
      <c r="C52" s="27"/>
      <c r="D52" s="27"/>
      <c r="E52" s="27"/>
      <c r="F52" s="27"/>
      <c r="G52" s="27"/>
      <c r="H52" s="145"/>
      <c r="I52" s="214"/>
      <c r="J52" s="223"/>
      <c r="K52" s="216"/>
      <c r="L52" s="43"/>
    </row>
    <row r="53" spans="1:12" ht="12.75">
      <c r="A53" s="703"/>
      <c r="B53" s="288" t="s">
        <v>352</v>
      </c>
      <c r="C53" s="27"/>
      <c r="D53" s="27"/>
      <c r="E53" s="27"/>
      <c r="F53" s="27"/>
      <c r="G53" s="27"/>
      <c r="H53" s="145"/>
      <c r="I53" s="214"/>
      <c r="J53" s="223"/>
      <c r="K53" s="216"/>
      <c r="L53" s="43"/>
    </row>
    <row r="54" spans="1:12" ht="12.75">
      <c r="A54" s="42" t="s">
        <v>92</v>
      </c>
      <c r="B54" s="288" t="s">
        <v>356</v>
      </c>
      <c r="C54" s="27"/>
      <c r="D54" s="27"/>
      <c r="E54" s="27"/>
      <c r="F54" s="27"/>
      <c r="G54" s="27"/>
      <c r="H54" s="145"/>
      <c r="I54" s="214"/>
      <c r="J54" s="223"/>
      <c r="K54" s="216"/>
      <c r="L54" s="43"/>
    </row>
    <row r="55" spans="1:12" ht="13.5" thickBot="1">
      <c r="A55" s="37"/>
      <c r="B55" s="282" t="s">
        <v>103</v>
      </c>
      <c r="C55" s="146">
        <f aca="true" t="shared" si="4" ref="C55:I55">SUM(C48:C54)</f>
        <v>0</v>
      </c>
      <c r="D55" s="146">
        <f t="shared" si="4"/>
        <v>0</v>
      </c>
      <c r="E55" s="146">
        <f t="shared" si="4"/>
        <v>0</v>
      </c>
      <c r="F55" s="146">
        <f t="shared" si="4"/>
        <v>0</v>
      </c>
      <c r="G55" s="146">
        <f t="shared" si="4"/>
        <v>0</v>
      </c>
      <c r="H55" s="146">
        <f t="shared" si="4"/>
        <v>0</v>
      </c>
      <c r="I55" s="146">
        <f t="shared" si="4"/>
        <v>0</v>
      </c>
      <c r="J55" s="224"/>
      <c r="K55" s="217"/>
      <c r="L55" s="43"/>
    </row>
    <row r="56" spans="1:12" ht="22.5" thickBot="1" thickTop="1">
      <c r="A56" s="179" t="s">
        <v>93</v>
      </c>
      <c r="B56" s="280" t="s">
        <v>357</v>
      </c>
      <c r="C56" s="180"/>
      <c r="D56" s="180"/>
      <c r="E56" s="180"/>
      <c r="F56" s="183"/>
      <c r="G56" s="183"/>
      <c r="H56" s="183"/>
      <c r="I56" s="215"/>
      <c r="J56" s="185"/>
      <c r="K56" s="31"/>
      <c r="L56" s="43"/>
    </row>
    <row r="57" spans="1:12" ht="14.25" thickBot="1" thickTop="1">
      <c r="A57" s="284"/>
      <c r="B57" s="281" t="s">
        <v>318</v>
      </c>
      <c r="C57" s="183">
        <f>C55+C56</f>
        <v>0</v>
      </c>
      <c r="D57" s="183">
        <f aca="true" t="shared" si="5" ref="D57:I57">D55+D56</f>
        <v>0</v>
      </c>
      <c r="E57" s="183">
        <f t="shared" si="5"/>
        <v>0</v>
      </c>
      <c r="F57" s="183">
        <f t="shared" si="5"/>
        <v>0</v>
      </c>
      <c r="G57" s="183">
        <f t="shared" si="5"/>
        <v>0</v>
      </c>
      <c r="H57" s="183">
        <f t="shared" si="5"/>
        <v>0</v>
      </c>
      <c r="I57" s="183">
        <f t="shared" si="5"/>
        <v>0</v>
      </c>
      <c r="J57" s="185"/>
      <c r="K57" s="31"/>
      <c r="L57" s="43"/>
    </row>
    <row r="58" spans="1:12" ht="13.5" thickTop="1">
      <c r="A58" s="29"/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43"/>
    </row>
    <row r="59" spans="1:12" ht="13.5" thickBo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spans="1:4" ht="27" customHeight="1" thickTop="1">
      <c r="A60" s="39"/>
      <c r="B60" s="40"/>
      <c r="C60" s="713" t="s">
        <v>123</v>
      </c>
      <c r="D60" s="690"/>
    </row>
    <row r="61" spans="1:4" ht="20.25" customHeight="1">
      <c r="A61" s="22" t="s">
        <v>51</v>
      </c>
      <c r="B61" s="219" t="s">
        <v>82</v>
      </c>
      <c r="C61" s="212" t="s">
        <v>124</v>
      </c>
      <c r="D61" s="25" t="s">
        <v>124</v>
      </c>
    </row>
    <row r="62" spans="1:4" ht="25.5" customHeight="1">
      <c r="A62" s="22"/>
      <c r="B62" s="23"/>
      <c r="C62" s="290" t="s">
        <v>349</v>
      </c>
      <c r="D62" s="291" t="s">
        <v>541</v>
      </c>
    </row>
    <row r="63" spans="1:4" ht="12.75">
      <c r="A63" s="42" t="s">
        <v>54</v>
      </c>
      <c r="B63" s="287" t="s">
        <v>355</v>
      </c>
      <c r="C63" s="214"/>
      <c r="D63" s="41"/>
    </row>
    <row r="64" spans="1:4" ht="12.75">
      <c r="A64" s="42"/>
      <c r="B64" s="288" t="s">
        <v>354</v>
      </c>
      <c r="C64" s="214">
        <f aca="true" t="shared" si="6" ref="C64:C69">C7+E7+H7+J7+C21+E21+C35+E35+H35+J35+C49+E49+H49</f>
        <v>193892</v>
      </c>
      <c r="D64" s="41"/>
    </row>
    <row r="65" spans="1:4" ht="15" customHeight="1">
      <c r="A65" s="42" t="s">
        <v>67</v>
      </c>
      <c r="B65" s="288" t="s">
        <v>350</v>
      </c>
      <c r="C65" s="214">
        <f t="shared" si="6"/>
        <v>199194</v>
      </c>
      <c r="D65" s="41"/>
    </row>
    <row r="66" spans="1:4" ht="15" customHeight="1">
      <c r="A66" s="42" t="s">
        <v>91</v>
      </c>
      <c r="B66" s="288" t="s">
        <v>351</v>
      </c>
      <c r="C66" s="214">
        <f t="shared" si="6"/>
        <v>54599</v>
      </c>
      <c r="D66" s="680"/>
    </row>
    <row r="67" spans="1:4" ht="12.75">
      <c r="A67" s="703"/>
      <c r="B67" s="288" t="s">
        <v>353</v>
      </c>
      <c r="C67" s="214">
        <f t="shared" si="6"/>
        <v>30406</v>
      </c>
      <c r="D67" s="680">
        <v>3000</v>
      </c>
    </row>
    <row r="68" spans="1:4" ht="12.75">
      <c r="A68" s="703"/>
      <c r="B68" s="288" t="s">
        <v>352</v>
      </c>
      <c r="C68" s="214">
        <f t="shared" si="6"/>
        <v>18340</v>
      </c>
      <c r="D68" s="41">
        <v>18340</v>
      </c>
    </row>
    <row r="69" spans="1:4" ht="14.25" customHeight="1">
      <c r="A69" s="42" t="s">
        <v>92</v>
      </c>
      <c r="B69" s="288" t="s">
        <v>356</v>
      </c>
      <c r="C69" s="214">
        <f t="shared" si="6"/>
        <v>217938</v>
      </c>
      <c r="D69" s="680">
        <v>145985</v>
      </c>
    </row>
    <row r="70" spans="1:4" ht="12.75">
      <c r="A70" s="37"/>
      <c r="B70" s="282" t="s">
        <v>103</v>
      </c>
      <c r="C70" s="301">
        <f>SUM(C63:C69)</f>
        <v>714369</v>
      </c>
      <c r="D70" s="300">
        <f>SUM(D63:D69)</f>
        <v>167325</v>
      </c>
    </row>
    <row r="71" spans="1:12" s="53" customFormat="1" ht="2.25" customHeight="1" hidden="1" thickBot="1" thickTop="1">
      <c r="A71" s="179" t="s">
        <v>93</v>
      </c>
      <c r="B71" s="280" t="s">
        <v>357</v>
      </c>
      <c r="C71" s="168"/>
      <c r="D71" s="226"/>
      <c r="E71" s="168"/>
      <c r="F71" s="168"/>
      <c r="G71" s="168"/>
      <c r="H71" s="168"/>
      <c r="I71" s="168"/>
      <c r="J71" s="168"/>
      <c r="K71" s="168"/>
      <c r="L71" s="168"/>
    </row>
    <row r="72" spans="1:12" s="53" customFormat="1" ht="24" customHeight="1" thickBot="1">
      <c r="A72" s="566" t="s">
        <v>93</v>
      </c>
      <c r="B72" s="283" t="s">
        <v>357</v>
      </c>
      <c r="C72" s="302">
        <f>C14+E14+H14+J14+C28+E28+C42+E42+H42+J42+C56+E56+H56</f>
        <v>318836</v>
      </c>
      <c r="D72" s="294"/>
      <c r="E72" s="168"/>
      <c r="F72" s="168"/>
      <c r="G72" s="168"/>
      <c r="H72" s="168"/>
      <c r="I72" s="168"/>
      <c r="J72" s="168"/>
      <c r="K72" s="168"/>
      <c r="L72" s="168"/>
    </row>
    <row r="73" spans="1:11" ht="14.25" thickBot="1" thickTop="1">
      <c r="A73" s="182"/>
      <c r="B73" s="281" t="s">
        <v>318</v>
      </c>
      <c r="C73" s="215">
        <f>C70+C72</f>
        <v>1033205</v>
      </c>
      <c r="D73" s="184">
        <f>D70+D72</f>
        <v>167325</v>
      </c>
      <c r="E73" s="31"/>
      <c r="F73" s="31"/>
      <c r="G73" s="31"/>
      <c r="H73" s="31"/>
      <c r="I73" s="31"/>
      <c r="J73" s="31"/>
      <c r="K73" s="31"/>
    </row>
    <row r="74" spans="1:11" ht="13.5" thickTop="1">
      <c r="A74" s="29"/>
      <c r="B74" s="293"/>
      <c r="C74" s="31"/>
      <c r="D74" s="31"/>
      <c r="E74" s="31"/>
      <c r="F74" s="31"/>
      <c r="G74" s="31"/>
      <c r="H74" s="31"/>
      <c r="I74" s="31"/>
      <c r="J74" s="31"/>
      <c r="K74" s="31"/>
    </row>
    <row r="75" ht="12.75" customHeight="1"/>
    <row r="76" ht="12.75" hidden="1"/>
    <row r="77" ht="12.75" hidden="1"/>
  </sheetData>
  <sheetProtection/>
  <mergeCells count="26">
    <mergeCell ref="J4:K4"/>
    <mergeCell ref="C17:G17"/>
    <mergeCell ref="C31:K31"/>
    <mergeCell ref="C46:D46"/>
    <mergeCell ref="C45:D45"/>
    <mergeCell ref="E45:I45"/>
    <mergeCell ref="E46:G46"/>
    <mergeCell ref="H46:I46"/>
    <mergeCell ref="H4:I4"/>
    <mergeCell ref="A67:A68"/>
    <mergeCell ref="A10:A11"/>
    <mergeCell ref="A1:L1"/>
    <mergeCell ref="A2:K2"/>
    <mergeCell ref="J32:K32"/>
    <mergeCell ref="A52:A53"/>
    <mergeCell ref="C3:K3"/>
    <mergeCell ref="C4:D4"/>
    <mergeCell ref="E4:G4"/>
    <mergeCell ref="H32:I32"/>
    <mergeCell ref="C60:D60"/>
    <mergeCell ref="C18:D18"/>
    <mergeCell ref="E18:G18"/>
    <mergeCell ref="A38:A39"/>
    <mergeCell ref="A24:A25"/>
    <mergeCell ref="E32:G32"/>
    <mergeCell ref="C32:D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>
    <pageSetUpPr fitToPage="1"/>
  </sheetPr>
  <dimension ref="A1:F55"/>
  <sheetViews>
    <sheetView zoomScalePageLayoutView="0" workbookViewId="0" topLeftCell="A1">
      <selection activeCell="B11" sqref="B11"/>
    </sheetView>
  </sheetViews>
  <sheetFormatPr defaultColWidth="8.00390625" defaultRowHeight="12.75"/>
  <cols>
    <col min="1" max="1" width="8.00390625" style="2" customWidth="1"/>
    <col min="2" max="2" width="78.421875" style="2" customWidth="1"/>
    <col min="3" max="3" width="11.57421875" style="2" customWidth="1"/>
    <col min="4" max="4" width="11.421875" style="2" customWidth="1"/>
    <col min="5" max="5" width="13.8515625" style="2" customWidth="1"/>
    <col min="6" max="6" width="11.421875" style="2" customWidth="1"/>
    <col min="7" max="16384" width="8.00390625" style="2" customWidth="1"/>
  </cols>
  <sheetData>
    <row r="1" spans="2:3" ht="12.75">
      <c r="B1" s="715" t="s">
        <v>566</v>
      </c>
      <c r="C1" s="716"/>
    </row>
    <row r="2" spans="2:3" ht="12.75">
      <c r="B2" s="733" t="s">
        <v>358</v>
      </c>
      <c r="C2" s="733"/>
    </row>
    <row r="3" spans="1:6" s="1" customFormat="1" ht="25.5">
      <c r="A3" s="237" t="s">
        <v>0</v>
      </c>
      <c r="B3" s="238" t="s">
        <v>1</v>
      </c>
      <c r="C3" s="239" t="s">
        <v>348</v>
      </c>
      <c r="D3" s="2"/>
      <c r="E3" s="2"/>
      <c r="F3" s="2"/>
    </row>
    <row r="4" spans="1:3" s="14" customFormat="1" ht="12.75">
      <c r="A4" s="174" t="s">
        <v>2</v>
      </c>
      <c r="B4" s="169" t="s">
        <v>3</v>
      </c>
      <c r="C4" s="173">
        <f>C6+C5</f>
        <v>646061</v>
      </c>
    </row>
    <row r="5" spans="1:3" ht="12.75">
      <c r="A5" s="3"/>
      <c r="B5" s="3" t="s">
        <v>5</v>
      </c>
      <c r="C5" s="6">
        <v>83505</v>
      </c>
    </row>
    <row r="6" spans="1:3" ht="12.75">
      <c r="A6" s="3"/>
      <c r="B6" s="5" t="s">
        <v>6</v>
      </c>
      <c r="C6" s="8">
        <f>C7+C14+C16</f>
        <v>562556</v>
      </c>
    </row>
    <row r="7" spans="1:3" ht="12.75">
      <c r="A7" s="3"/>
      <c r="B7" s="5" t="s">
        <v>7</v>
      </c>
      <c r="C7" s="8">
        <f>C8+C9+C10+C11+C12+C13</f>
        <v>520556</v>
      </c>
    </row>
    <row r="8" spans="1:3" ht="12.75">
      <c r="A8" s="3"/>
      <c r="B8" s="5" t="s">
        <v>8</v>
      </c>
      <c r="C8" s="7">
        <v>103000</v>
      </c>
    </row>
    <row r="9" spans="1:3" ht="12.75">
      <c r="A9" s="3"/>
      <c r="B9" s="5" t="s">
        <v>9</v>
      </c>
      <c r="C9" s="7">
        <v>39000</v>
      </c>
    </row>
    <row r="10" spans="1:3" ht="12.75">
      <c r="A10" s="3"/>
      <c r="B10" s="5" t="s">
        <v>10</v>
      </c>
      <c r="C10" s="7">
        <v>56</v>
      </c>
    </row>
    <row r="11" spans="1:3" ht="12.75">
      <c r="A11" s="3"/>
      <c r="B11" s="5" t="s">
        <v>207</v>
      </c>
      <c r="C11" s="7">
        <v>370000</v>
      </c>
    </row>
    <row r="12" spans="1:3" ht="12.75">
      <c r="A12" s="3"/>
      <c r="B12" s="5" t="s">
        <v>208</v>
      </c>
      <c r="C12" s="7">
        <v>1500</v>
      </c>
    </row>
    <row r="13" spans="1:3" ht="12.75">
      <c r="A13" s="3"/>
      <c r="B13" s="5" t="s">
        <v>311</v>
      </c>
      <c r="C13" s="7">
        <v>7000</v>
      </c>
    </row>
    <row r="14" spans="1:3" ht="12.75">
      <c r="A14" s="3"/>
      <c r="B14" s="5" t="s">
        <v>12</v>
      </c>
      <c r="C14" s="8">
        <f>C15</f>
        <v>34000</v>
      </c>
    </row>
    <row r="15" spans="1:3" ht="12.75">
      <c r="A15" s="3"/>
      <c r="B15" s="5" t="s">
        <v>13</v>
      </c>
      <c r="C15" s="7">
        <v>34000</v>
      </c>
    </row>
    <row r="16" spans="1:3" ht="12.75">
      <c r="A16" s="3"/>
      <c r="B16" s="5" t="s">
        <v>14</v>
      </c>
      <c r="C16" s="8">
        <f>C17+C18+C19</f>
        <v>8000</v>
      </c>
    </row>
    <row r="17" spans="1:3" ht="12.75">
      <c r="A17" s="3"/>
      <c r="B17" s="5" t="s">
        <v>15</v>
      </c>
      <c r="C17" s="7">
        <v>3800</v>
      </c>
    </row>
    <row r="18" spans="1:3" ht="12.75">
      <c r="A18" s="3"/>
      <c r="B18" s="5" t="s">
        <v>16</v>
      </c>
      <c r="C18" s="7">
        <v>2200</v>
      </c>
    </row>
    <row r="19" spans="1:3" ht="12.75">
      <c r="A19" s="3"/>
      <c r="B19" s="5" t="s">
        <v>17</v>
      </c>
      <c r="C19" s="7">
        <v>2000</v>
      </c>
    </row>
    <row r="20" spans="1:3" s="14" customFormat="1" ht="12.75">
      <c r="A20" s="174" t="s">
        <v>18</v>
      </c>
      <c r="B20" s="172" t="s">
        <v>515</v>
      </c>
      <c r="C20" s="173">
        <f>C21+C27</f>
        <v>512743</v>
      </c>
    </row>
    <row r="21" spans="1:3" ht="12.75">
      <c r="A21" s="3"/>
      <c r="B21" s="5" t="s">
        <v>20</v>
      </c>
      <c r="C21" s="8">
        <f>C22+C23+C24+C25+C26</f>
        <v>432100</v>
      </c>
    </row>
    <row r="22" spans="1:3" ht="12.75">
      <c r="A22" s="3"/>
      <c r="B22" s="5" t="s">
        <v>365</v>
      </c>
      <c r="C22" s="7">
        <v>248904</v>
      </c>
    </row>
    <row r="23" spans="1:3" ht="12.75">
      <c r="A23" s="3"/>
      <c r="B23" s="5" t="s">
        <v>366</v>
      </c>
      <c r="C23" s="7">
        <v>-91106</v>
      </c>
    </row>
    <row r="24" spans="1:3" ht="12.75">
      <c r="A24" s="3"/>
      <c r="B24" s="5" t="s">
        <v>367</v>
      </c>
      <c r="C24" s="7">
        <v>172040</v>
      </c>
    </row>
    <row r="25" spans="1:3" ht="12.75">
      <c r="A25" s="3"/>
      <c r="B25" s="5" t="s">
        <v>368</v>
      </c>
      <c r="C25" s="5">
        <v>66198</v>
      </c>
    </row>
    <row r="26" spans="1:3" ht="12.75">
      <c r="A26" s="3"/>
      <c r="B26" s="5" t="s">
        <v>369</v>
      </c>
      <c r="C26" s="7">
        <v>36064</v>
      </c>
    </row>
    <row r="27" spans="1:3" ht="12.75">
      <c r="A27" s="3"/>
      <c r="B27" s="5" t="s">
        <v>371</v>
      </c>
      <c r="C27" s="296">
        <v>80643</v>
      </c>
    </row>
    <row r="28" spans="1:3" ht="12.75">
      <c r="A28" s="3"/>
      <c r="B28" s="5" t="s">
        <v>370</v>
      </c>
      <c r="C28" s="296">
        <v>439173</v>
      </c>
    </row>
    <row r="29" spans="1:3" s="14" customFormat="1" ht="12.75">
      <c r="A29" s="174" t="s">
        <v>21</v>
      </c>
      <c r="B29" s="172" t="s">
        <v>22</v>
      </c>
      <c r="C29" s="173">
        <f>C30+C31+C32</f>
        <v>278119</v>
      </c>
    </row>
    <row r="30" spans="1:3" ht="12.75">
      <c r="A30" s="3"/>
      <c r="B30" s="5" t="s">
        <v>24</v>
      </c>
      <c r="C30" s="8">
        <v>144073</v>
      </c>
    </row>
    <row r="31" spans="1:3" ht="12.75">
      <c r="A31" s="3"/>
      <c r="B31" s="5" t="s">
        <v>25</v>
      </c>
      <c r="C31" s="7">
        <v>104046</v>
      </c>
    </row>
    <row r="32" spans="1:3" ht="12.75">
      <c r="A32" s="3"/>
      <c r="B32" s="5" t="s">
        <v>26</v>
      </c>
      <c r="C32" s="7">
        <v>30000</v>
      </c>
    </row>
    <row r="33" spans="1:3" s="14" customFormat="1" ht="12.75">
      <c r="A33" s="174" t="s">
        <v>27</v>
      </c>
      <c r="B33" s="172" t="s">
        <v>512</v>
      </c>
      <c r="C33" s="173">
        <f>C34+C36</f>
        <v>2858448</v>
      </c>
    </row>
    <row r="34" spans="1:3" ht="12.75">
      <c r="A34" s="3"/>
      <c r="B34" s="655" t="s">
        <v>513</v>
      </c>
      <c r="C34" s="8">
        <f>C35</f>
        <v>470537</v>
      </c>
    </row>
    <row r="35" spans="1:3" ht="12.75">
      <c r="A35" s="3"/>
      <c r="B35" s="5" t="s">
        <v>560</v>
      </c>
      <c r="C35" s="8">
        <v>470537</v>
      </c>
    </row>
    <row r="36" spans="1:3" ht="12.75">
      <c r="A36" s="3"/>
      <c r="B36" s="655" t="s">
        <v>514</v>
      </c>
      <c r="C36" s="8">
        <f>C37</f>
        <v>2387911</v>
      </c>
    </row>
    <row r="37" spans="1:3" ht="12.75">
      <c r="A37" s="3"/>
      <c r="B37" s="5" t="s">
        <v>565</v>
      </c>
      <c r="C37" s="8">
        <v>2387911</v>
      </c>
    </row>
    <row r="38" spans="1:3" s="14" customFormat="1" ht="12.75">
      <c r="A38" s="174" t="s">
        <v>31</v>
      </c>
      <c r="B38" s="172" t="s">
        <v>32</v>
      </c>
      <c r="C38" s="173">
        <f>C40+C39</f>
        <v>0</v>
      </c>
    </row>
    <row r="39" spans="1:3" ht="12.75">
      <c r="A39" s="3"/>
      <c r="B39" s="5" t="s">
        <v>200</v>
      </c>
      <c r="C39" s="8"/>
    </row>
    <row r="40" spans="1:3" ht="12.75">
      <c r="A40" s="3"/>
      <c r="B40" s="5" t="s">
        <v>201</v>
      </c>
      <c r="C40" s="8"/>
    </row>
    <row r="41" spans="1:3" s="14" customFormat="1" ht="12.75">
      <c r="A41" s="174" t="s">
        <v>35</v>
      </c>
      <c r="B41" s="172" t="s">
        <v>90</v>
      </c>
      <c r="C41" s="173">
        <f>C42+C43</f>
        <v>5000</v>
      </c>
    </row>
    <row r="42" spans="1:3" ht="12.75">
      <c r="A42" s="3"/>
      <c r="B42" s="5" t="s">
        <v>295</v>
      </c>
      <c r="C42" s="8">
        <v>1220</v>
      </c>
    </row>
    <row r="43" spans="1:3" ht="12.75">
      <c r="A43" s="3"/>
      <c r="B43" s="5" t="s">
        <v>296</v>
      </c>
      <c r="C43" s="8">
        <v>3780</v>
      </c>
    </row>
    <row r="44" spans="1:3" s="10" customFormat="1" ht="28.5" customHeight="1">
      <c r="A44" s="734" t="s">
        <v>39</v>
      </c>
      <c r="B44" s="735"/>
      <c r="C44" s="9">
        <f>C4+C20+C28+C29+C33+C38+C41</f>
        <v>4739544</v>
      </c>
    </row>
    <row r="45" spans="1:3" ht="12.75">
      <c r="A45" s="3" t="s">
        <v>40</v>
      </c>
      <c r="B45" s="736" t="s">
        <v>41</v>
      </c>
      <c r="C45" s="737"/>
    </row>
    <row r="46" spans="1:3" ht="12.75">
      <c r="A46" s="3"/>
      <c r="B46" s="3" t="s">
        <v>42</v>
      </c>
      <c r="C46" s="11"/>
    </row>
    <row r="47" spans="1:3" ht="12.75">
      <c r="A47" s="3"/>
      <c r="B47" s="4" t="s">
        <v>43</v>
      </c>
      <c r="C47" s="5"/>
    </row>
    <row r="48" spans="1:3" s="14" customFormat="1" ht="28.5" customHeight="1">
      <c r="A48" s="734" t="s">
        <v>44</v>
      </c>
      <c r="B48" s="735"/>
      <c r="C48" s="12">
        <f>C46+C47</f>
        <v>0</v>
      </c>
    </row>
    <row r="49" spans="1:3" ht="12.75">
      <c r="A49" s="3" t="s">
        <v>45</v>
      </c>
      <c r="B49" s="736" t="s">
        <v>46</v>
      </c>
      <c r="C49" s="737"/>
    </row>
    <row r="50" spans="1:3" ht="12.75">
      <c r="A50" s="3"/>
      <c r="B50" s="3" t="s">
        <v>202</v>
      </c>
      <c r="C50" s="6"/>
    </row>
    <row r="51" spans="1:3" ht="12.75">
      <c r="A51" s="3"/>
      <c r="B51" s="3" t="s">
        <v>203</v>
      </c>
      <c r="C51" s="6">
        <v>402415</v>
      </c>
    </row>
    <row r="52" spans="1:3" s="14" customFormat="1" ht="28.5" customHeight="1">
      <c r="A52" s="734" t="s">
        <v>49</v>
      </c>
      <c r="B52" s="739"/>
      <c r="C52" s="15">
        <f>C50+C51</f>
        <v>402415</v>
      </c>
    </row>
    <row r="53" spans="1:3" ht="12.75">
      <c r="A53" s="740" t="s">
        <v>50</v>
      </c>
      <c r="B53" s="741"/>
      <c r="C53" s="16">
        <f>SUM(C44+C48+C52)</f>
        <v>5141959</v>
      </c>
    </row>
    <row r="55" spans="1:3" s="1" customFormat="1" ht="48.75" customHeight="1">
      <c r="A55" s="738"/>
      <c r="B55" s="738"/>
      <c r="C55" s="738"/>
    </row>
  </sheetData>
  <sheetProtection/>
  <mergeCells count="9">
    <mergeCell ref="A55:C55"/>
    <mergeCell ref="A48:B48"/>
    <mergeCell ref="B49:C49"/>
    <mergeCell ref="A52:B52"/>
    <mergeCell ref="A53:B53"/>
    <mergeCell ref="B1:C1"/>
    <mergeCell ref="B2:C2"/>
    <mergeCell ref="A44:B44"/>
    <mergeCell ref="B45:C45"/>
  </mergeCells>
  <printOptions/>
  <pageMargins left="0.7480314960629921" right="0.7480314960629921" top="1.1023622047244095" bottom="0.984251968503937" header="0.5118110236220472" footer="0.5118110236220472"/>
  <pageSetup fitToHeight="1" fitToWidth="1" horizontalDpi="300" verticalDpi="300" orientation="portrait" paperSize="9" scale="89" r:id="rId1"/>
  <headerFooter alignWithMargins="0">
    <oddHeader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>
    <tabColor indexed="50"/>
  </sheetPr>
  <dimension ref="A1:E107"/>
  <sheetViews>
    <sheetView zoomScalePageLayoutView="0" workbookViewId="0" topLeftCell="A74">
      <selection activeCell="B11" sqref="B11"/>
    </sheetView>
  </sheetViews>
  <sheetFormatPr defaultColWidth="9.140625" defaultRowHeight="12.75"/>
  <cols>
    <col min="1" max="1" width="63.421875" style="0" customWidth="1"/>
    <col min="2" max="2" width="16.28125" style="0" customWidth="1"/>
  </cols>
  <sheetData>
    <row r="1" spans="1:2" ht="12.75">
      <c r="A1" s="715" t="s">
        <v>567</v>
      </c>
      <c r="B1" s="716"/>
    </row>
    <row r="2" spans="1:2" ht="13.5" thickBot="1">
      <c r="A2" s="733" t="s">
        <v>359</v>
      </c>
      <c r="B2" s="733"/>
    </row>
    <row r="3" spans="1:2" ht="31.5" customHeight="1" thickTop="1">
      <c r="A3" s="744" t="s">
        <v>52</v>
      </c>
      <c r="B3" s="742" t="s">
        <v>372</v>
      </c>
    </row>
    <row r="4" spans="1:2" ht="0.75" customHeight="1" hidden="1" thickBot="1">
      <c r="A4" s="745"/>
      <c r="B4" s="743"/>
    </row>
    <row r="5" spans="1:2" ht="14.25" customHeight="1">
      <c r="A5" s="265" t="s">
        <v>390</v>
      </c>
      <c r="B5" s="312">
        <v>36400</v>
      </c>
    </row>
    <row r="6" spans="1:2" ht="14.25" customHeight="1">
      <c r="A6" s="265" t="s">
        <v>391</v>
      </c>
      <c r="B6" s="312">
        <v>23404</v>
      </c>
    </row>
    <row r="7" spans="1:2" ht="15" customHeight="1">
      <c r="A7" s="265" t="s">
        <v>266</v>
      </c>
      <c r="B7" s="312">
        <v>15958</v>
      </c>
    </row>
    <row r="8" spans="1:2" ht="12" customHeight="1">
      <c r="A8" s="191" t="s">
        <v>131</v>
      </c>
      <c r="B8" s="313">
        <f>B10+B11+B12+B13+B14+B15+B16+B17+B19+B20+B21+B22+B23+B24+B25+B26+B27+B28+B29+B30+B31+B32+B33+B34+B35+B36+B37</f>
        <v>567920</v>
      </c>
    </row>
    <row r="9" spans="1:2" ht="11.25" customHeight="1">
      <c r="A9" s="192" t="s">
        <v>132</v>
      </c>
      <c r="B9" s="314"/>
    </row>
    <row r="10" spans="1:2" ht="15" customHeight="1">
      <c r="A10" s="192" t="s">
        <v>373</v>
      </c>
      <c r="B10" s="315">
        <v>38690</v>
      </c>
    </row>
    <row r="11" spans="1:2" ht="15" customHeight="1">
      <c r="A11" s="192" t="s">
        <v>374</v>
      </c>
      <c r="B11" s="315">
        <v>100</v>
      </c>
    </row>
    <row r="12" spans="1:2" ht="15" customHeight="1">
      <c r="A12" s="192" t="s">
        <v>375</v>
      </c>
      <c r="B12" s="315">
        <v>25</v>
      </c>
    </row>
    <row r="13" spans="1:2" ht="15" customHeight="1">
      <c r="A13" s="192" t="s">
        <v>376</v>
      </c>
      <c r="B13" s="315">
        <v>200</v>
      </c>
    </row>
    <row r="14" spans="1:2" ht="15.75" customHeight="1">
      <c r="A14" s="192" t="s">
        <v>377</v>
      </c>
      <c r="B14" s="315">
        <v>300</v>
      </c>
    </row>
    <row r="15" spans="1:2" ht="15" customHeight="1">
      <c r="A15" s="192" t="s">
        <v>378</v>
      </c>
      <c r="B15" s="315">
        <v>500</v>
      </c>
    </row>
    <row r="16" spans="1:2" ht="15" customHeight="1">
      <c r="A16" s="193" t="s">
        <v>142</v>
      </c>
      <c r="B16" s="315">
        <v>57500</v>
      </c>
    </row>
    <row r="17" spans="1:2" ht="15" customHeight="1">
      <c r="A17" s="193" t="s">
        <v>143</v>
      </c>
      <c r="B17" s="315">
        <v>60300</v>
      </c>
    </row>
    <row r="18" spans="1:2" ht="15" customHeight="1">
      <c r="A18" s="193" t="s">
        <v>144</v>
      </c>
      <c r="B18" s="315">
        <v>5600</v>
      </c>
    </row>
    <row r="19" spans="1:2" ht="15" customHeight="1">
      <c r="A19" s="193" t="s">
        <v>147</v>
      </c>
      <c r="B19" s="315">
        <v>33777</v>
      </c>
    </row>
    <row r="20" spans="1:2" ht="12.75" customHeight="1">
      <c r="A20" s="193" t="s">
        <v>379</v>
      </c>
      <c r="B20" s="315">
        <v>400</v>
      </c>
    </row>
    <row r="21" spans="1:4" ht="12.75" customHeight="1">
      <c r="A21" s="193" t="s">
        <v>380</v>
      </c>
      <c r="B21" s="315">
        <v>10000</v>
      </c>
      <c r="D21" s="57"/>
    </row>
    <row r="22" spans="1:2" ht="12.75" customHeight="1">
      <c r="A22" s="193" t="s">
        <v>381</v>
      </c>
      <c r="B22" s="315">
        <v>400</v>
      </c>
    </row>
    <row r="23" spans="1:2" ht="12.75" customHeight="1">
      <c r="A23" s="193" t="s">
        <v>151</v>
      </c>
      <c r="B23" s="315">
        <v>15500</v>
      </c>
    </row>
    <row r="24" spans="1:2" ht="12.75" customHeight="1">
      <c r="A24" s="193" t="s">
        <v>155</v>
      </c>
      <c r="B24" s="315">
        <v>44600</v>
      </c>
    </row>
    <row r="25" spans="1:2" ht="12.75" customHeight="1">
      <c r="A25" s="193" t="s">
        <v>156</v>
      </c>
      <c r="B25" s="315">
        <v>31241</v>
      </c>
    </row>
    <row r="26" spans="1:2" ht="12.75" customHeight="1">
      <c r="A26" s="193" t="s">
        <v>153</v>
      </c>
      <c r="B26" s="315">
        <v>3000</v>
      </c>
    </row>
    <row r="27" spans="1:2" ht="12.75" customHeight="1">
      <c r="A27" s="193" t="s">
        <v>154</v>
      </c>
      <c r="B27" s="315">
        <v>1000</v>
      </c>
    </row>
    <row r="28" spans="1:2" ht="12.75" customHeight="1">
      <c r="A28" s="193" t="s">
        <v>382</v>
      </c>
      <c r="B28" s="315">
        <v>200</v>
      </c>
    </row>
    <row r="29" spans="1:2" ht="12.75" customHeight="1">
      <c r="A29" s="194" t="s">
        <v>157</v>
      </c>
      <c r="B29" s="315">
        <v>90722</v>
      </c>
    </row>
    <row r="30" spans="1:2" ht="12.75" customHeight="1">
      <c r="A30" s="194" t="s">
        <v>383</v>
      </c>
      <c r="B30" s="315">
        <v>400</v>
      </c>
    </row>
    <row r="31" spans="1:2" ht="12.75" customHeight="1">
      <c r="A31" s="194" t="s">
        <v>384</v>
      </c>
      <c r="B31" s="315">
        <v>3000</v>
      </c>
    </row>
    <row r="32" spans="1:2" ht="12.75" customHeight="1">
      <c r="A32" s="194" t="s">
        <v>159</v>
      </c>
      <c r="B32" s="315">
        <v>56230</v>
      </c>
    </row>
    <row r="33" spans="1:2" ht="12.75" customHeight="1">
      <c r="A33" s="194" t="s">
        <v>385</v>
      </c>
      <c r="B33" s="315">
        <v>4000</v>
      </c>
    </row>
    <row r="34" spans="1:2" ht="12.75" customHeight="1">
      <c r="A34" s="194" t="s">
        <v>386</v>
      </c>
      <c r="B34" s="315">
        <v>6000</v>
      </c>
    </row>
    <row r="35" spans="1:2" ht="12.75" customHeight="1">
      <c r="A35" s="194" t="s">
        <v>387</v>
      </c>
      <c r="B35" s="315">
        <v>2050</v>
      </c>
    </row>
    <row r="36" spans="1:2" ht="12.75" customHeight="1">
      <c r="A36" s="194" t="s">
        <v>388</v>
      </c>
      <c r="B36" s="315">
        <v>1350</v>
      </c>
    </row>
    <row r="37" spans="1:2" ht="12.75" customHeight="1">
      <c r="A37" s="194" t="s">
        <v>399</v>
      </c>
      <c r="B37" s="316">
        <v>106435</v>
      </c>
    </row>
    <row r="38" spans="1:2" ht="15" customHeight="1">
      <c r="A38" s="195" t="s">
        <v>161</v>
      </c>
      <c r="B38" s="314">
        <f>B41+B47+B48+B49+B50+B51+B52+B53+B54+B46</f>
        <v>72307</v>
      </c>
    </row>
    <row r="39" spans="1:2" ht="11.25" customHeight="1">
      <c r="A39" s="196" t="s">
        <v>162</v>
      </c>
      <c r="B39" s="314"/>
    </row>
    <row r="40" spans="1:2" ht="15" customHeight="1" hidden="1">
      <c r="A40" s="192"/>
      <c r="B40" s="314"/>
    </row>
    <row r="41" spans="1:2" ht="15" customHeight="1">
      <c r="A41" s="197" t="s">
        <v>163</v>
      </c>
      <c r="B41" s="314">
        <f>B42+B43+B44+B45</f>
        <v>2000</v>
      </c>
    </row>
    <row r="42" spans="1:2" ht="15" customHeight="1">
      <c r="A42" s="194" t="s">
        <v>164</v>
      </c>
      <c r="B42" s="316">
        <v>200</v>
      </c>
    </row>
    <row r="43" spans="1:2" ht="15" customHeight="1">
      <c r="A43" s="194" t="s">
        <v>165</v>
      </c>
      <c r="B43" s="316">
        <v>100</v>
      </c>
    </row>
    <row r="44" spans="1:5" ht="15" customHeight="1">
      <c r="A44" s="194" t="s">
        <v>166</v>
      </c>
      <c r="B44" s="316">
        <v>1500</v>
      </c>
      <c r="E44" s="17"/>
    </row>
    <row r="45" spans="1:2" ht="15" customHeight="1">
      <c r="A45" s="194" t="s">
        <v>167</v>
      </c>
      <c r="B45" s="316">
        <v>200</v>
      </c>
    </row>
    <row r="46" spans="1:2" ht="15" customHeight="1">
      <c r="A46" s="194" t="s">
        <v>312</v>
      </c>
      <c r="B46" s="316">
        <v>1000</v>
      </c>
    </row>
    <row r="47" spans="1:2" ht="15" customHeight="1">
      <c r="A47" s="194" t="s">
        <v>168</v>
      </c>
      <c r="B47" s="316">
        <v>5000</v>
      </c>
    </row>
    <row r="48" spans="1:2" ht="15" customHeight="1">
      <c r="A48" s="194" t="s">
        <v>169</v>
      </c>
      <c r="B48" s="316">
        <v>1500</v>
      </c>
    </row>
    <row r="49" spans="1:2" ht="15" customHeight="1">
      <c r="A49" s="194" t="s">
        <v>170</v>
      </c>
      <c r="B49" s="316">
        <v>1000</v>
      </c>
    </row>
    <row r="50" spans="1:2" ht="15" customHeight="1">
      <c r="A50" s="194" t="s">
        <v>171</v>
      </c>
      <c r="B50" s="316">
        <v>272</v>
      </c>
    </row>
    <row r="51" spans="1:2" ht="15" customHeight="1">
      <c r="A51" s="194" t="s">
        <v>172</v>
      </c>
      <c r="B51" s="316">
        <v>2500</v>
      </c>
    </row>
    <row r="52" spans="1:2" ht="15" customHeight="1">
      <c r="A52" s="194" t="s">
        <v>341</v>
      </c>
      <c r="B52" s="316">
        <v>35000</v>
      </c>
    </row>
    <row r="53" spans="1:2" ht="15" customHeight="1">
      <c r="A53" s="194" t="s">
        <v>173</v>
      </c>
      <c r="B53" s="316">
        <v>2000</v>
      </c>
    </row>
    <row r="54" spans="1:2" ht="15" customHeight="1">
      <c r="A54" s="197" t="s">
        <v>174</v>
      </c>
      <c r="B54" s="317">
        <f>B55+B57+B58+B59+B60+B61+B62+B63+B64+B65+B66</f>
        <v>22035</v>
      </c>
    </row>
    <row r="55" spans="1:2" ht="15" customHeight="1">
      <c r="A55" s="192" t="s">
        <v>552</v>
      </c>
      <c r="B55" s="316">
        <v>4500</v>
      </c>
    </row>
    <row r="56" spans="1:2" ht="15" customHeight="1">
      <c r="A56" s="192" t="s">
        <v>198</v>
      </c>
      <c r="B56" s="316"/>
    </row>
    <row r="57" spans="1:2" ht="15" customHeight="1">
      <c r="A57" s="194" t="s">
        <v>175</v>
      </c>
      <c r="B57" s="316">
        <v>4500</v>
      </c>
    </row>
    <row r="58" spans="1:2" ht="15" customHeight="1">
      <c r="A58" s="194" t="s">
        <v>176</v>
      </c>
      <c r="B58" s="316">
        <v>10015</v>
      </c>
    </row>
    <row r="59" spans="1:2" ht="15" customHeight="1">
      <c r="A59" s="194" t="s">
        <v>177</v>
      </c>
      <c r="B59" s="316">
        <v>1100</v>
      </c>
    </row>
    <row r="60" spans="1:2" ht="15" customHeight="1">
      <c r="A60" s="194" t="s">
        <v>178</v>
      </c>
      <c r="B60" s="316">
        <v>70</v>
      </c>
    </row>
    <row r="61" spans="1:2" ht="15" customHeight="1">
      <c r="A61" s="192" t="s">
        <v>179</v>
      </c>
      <c r="B61" s="316">
        <v>100</v>
      </c>
    </row>
    <row r="62" spans="1:2" ht="15" customHeight="1">
      <c r="A62" s="192" t="s">
        <v>553</v>
      </c>
      <c r="B62" s="316">
        <v>150</v>
      </c>
    </row>
    <row r="63" spans="1:2" ht="15" customHeight="1">
      <c r="A63" s="192" t="s">
        <v>180</v>
      </c>
      <c r="B63" s="316">
        <v>100</v>
      </c>
    </row>
    <row r="64" spans="1:2" ht="15" customHeight="1">
      <c r="A64" s="192" t="s">
        <v>181</v>
      </c>
      <c r="B64" s="316">
        <v>100</v>
      </c>
    </row>
    <row r="65" spans="1:2" ht="15" customHeight="1">
      <c r="A65" s="192" t="s">
        <v>182</v>
      </c>
      <c r="B65" s="316">
        <v>1300</v>
      </c>
    </row>
    <row r="66" spans="1:2" ht="15" customHeight="1">
      <c r="A66" s="192" t="s">
        <v>183</v>
      </c>
      <c r="B66" s="316">
        <v>100</v>
      </c>
    </row>
    <row r="67" spans="1:2" ht="15" customHeight="1">
      <c r="A67" s="195" t="s">
        <v>184</v>
      </c>
      <c r="B67" s="313">
        <f>SUM(B68:B82)</f>
        <v>121720</v>
      </c>
    </row>
    <row r="68" spans="1:2" ht="15" customHeight="1">
      <c r="A68" s="194" t="s">
        <v>389</v>
      </c>
      <c r="B68" s="316">
        <v>68400</v>
      </c>
    </row>
    <row r="69" spans="1:2" ht="15" customHeight="1">
      <c r="A69" s="194" t="s">
        <v>297</v>
      </c>
      <c r="B69" s="316">
        <v>11080</v>
      </c>
    </row>
    <row r="70" spans="1:2" ht="15" customHeight="1">
      <c r="A70" s="194" t="s">
        <v>185</v>
      </c>
      <c r="B70" s="316">
        <v>7700</v>
      </c>
    </row>
    <row r="71" spans="1:2" ht="15" customHeight="1">
      <c r="A71" s="194" t="s">
        <v>186</v>
      </c>
      <c r="B71" s="316">
        <v>200</v>
      </c>
    </row>
    <row r="72" spans="1:2" ht="15" customHeight="1">
      <c r="A72" s="194" t="s">
        <v>187</v>
      </c>
      <c r="B72" s="316">
        <v>5500</v>
      </c>
    </row>
    <row r="73" spans="1:2" ht="15" customHeight="1">
      <c r="A73" s="194" t="s">
        <v>188</v>
      </c>
      <c r="B73" s="316">
        <v>700</v>
      </c>
    </row>
    <row r="74" spans="1:2" ht="15" customHeight="1">
      <c r="A74" s="194" t="s">
        <v>189</v>
      </c>
      <c r="B74" s="316">
        <v>1300</v>
      </c>
    </row>
    <row r="75" spans="1:2" ht="15" customHeight="1">
      <c r="A75" s="194" t="s">
        <v>190</v>
      </c>
      <c r="B75" s="316">
        <v>2000</v>
      </c>
    </row>
    <row r="76" spans="1:2" ht="15" customHeight="1">
      <c r="A76" s="194" t="s">
        <v>191</v>
      </c>
      <c r="B76" s="316">
        <v>13200</v>
      </c>
    </row>
    <row r="77" spans="1:2" ht="15" customHeight="1">
      <c r="A77" s="194" t="s">
        <v>192</v>
      </c>
      <c r="B77" s="316">
        <v>3100</v>
      </c>
    </row>
    <row r="78" spans="1:2" ht="15" customHeight="1">
      <c r="A78" s="194" t="s">
        <v>193</v>
      </c>
      <c r="B78" s="316">
        <v>3600</v>
      </c>
    </row>
    <row r="79" spans="1:2" ht="15" customHeight="1">
      <c r="A79" s="194" t="s">
        <v>194</v>
      </c>
      <c r="B79" s="316">
        <v>3500</v>
      </c>
    </row>
    <row r="80" spans="1:2" ht="15" customHeight="1">
      <c r="A80" s="194" t="s">
        <v>195</v>
      </c>
      <c r="B80" s="316">
        <v>200</v>
      </c>
    </row>
    <row r="81" spans="1:2" ht="15" customHeight="1">
      <c r="A81" s="194" t="s">
        <v>196</v>
      </c>
      <c r="B81" s="316">
        <v>440</v>
      </c>
    </row>
    <row r="82" spans="1:2" ht="15" customHeight="1">
      <c r="A82" s="194" t="s">
        <v>197</v>
      </c>
      <c r="B82" s="316">
        <v>800</v>
      </c>
    </row>
    <row r="83" spans="1:2" ht="15" customHeight="1">
      <c r="A83" s="198" t="s">
        <v>325</v>
      </c>
      <c r="B83" s="317">
        <f>B84+B85</f>
        <v>2530795</v>
      </c>
    </row>
    <row r="84" spans="1:2" ht="15" customHeight="1">
      <c r="A84" s="192" t="s">
        <v>69</v>
      </c>
      <c r="B84" s="318">
        <v>1933157</v>
      </c>
    </row>
    <row r="85" spans="1:2" ht="15" customHeight="1">
      <c r="A85" s="192" t="s">
        <v>70</v>
      </c>
      <c r="B85" s="318">
        <v>597638</v>
      </c>
    </row>
    <row r="86" spans="1:2" ht="12.75">
      <c r="A86" s="199" t="s">
        <v>212</v>
      </c>
      <c r="B86" s="317">
        <v>500</v>
      </c>
    </row>
    <row r="87" spans="1:2" ht="12.75">
      <c r="A87" s="199" t="s">
        <v>274</v>
      </c>
      <c r="B87" s="317">
        <v>311851</v>
      </c>
    </row>
    <row r="88" spans="1:2" ht="12.75">
      <c r="A88" s="200" t="s">
        <v>316</v>
      </c>
      <c r="B88" s="317">
        <v>4000</v>
      </c>
    </row>
    <row r="89" spans="1:2" ht="12.75">
      <c r="A89" s="201" t="s">
        <v>326</v>
      </c>
      <c r="B89" s="317">
        <v>430568</v>
      </c>
    </row>
    <row r="90" spans="1:2" ht="12.75">
      <c r="A90" s="201" t="s">
        <v>329</v>
      </c>
      <c r="B90" s="317">
        <v>221596</v>
      </c>
    </row>
    <row r="91" spans="1:2" ht="12.75">
      <c r="A91" s="201" t="s">
        <v>327</v>
      </c>
      <c r="B91" s="317">
        <v>1500</v>
      </c>
    </row>
    <row r="92" spans="1:2" ht="13.5" thickBot="1">
      <c r="A92" s="202" t="s">
        <v>328</v>
      </c>
      <c r="B92" s="319"/>
    </row>
    <row r="93" spans="1:2" ht="14.25" thickBot="1" thickTop="1">
      <c r="A93" s="204" t="s">
        <v>123</v>
      </c>
      <c r="B93" s="320">
        <f>B5+B7+B8+B38+B67+B83+B86+B87+B88+B89+B90+B91+B6</f>
        <v>4338519</v>
      </c>
    </row>
    <row r="94" spans="1:4" ht="13.5" thickTop="1">
      <c r="A94" s="53"/>
      <c r="B94" s="53"/>
      <c r="D94" s="17"/>
    </row>
    <row r="95" spans="1:2" ht="12.75">
      <c r="A95" s="53"/>
      <c r="B95" s="56"/>
    </row>
    <row r="96" spans="1:2" ht="12.75">
      <c r="A96" s="53"/>
      <c r="B96" s="53"/>
    </row>
    <row r="97" spans="1:2" ht="12.75">
      <c r="A97" s="53"/>
      <c r="B97" s="54"/>
    </row>
    <row r="98" spans="1:2" ht="12.75">
      <c r="A98" s="53"/>
      <c r="B98" s="53"/>
    </row>
    <row r="99" spans="1:2" ht="12.75">
      <c r="A99" s="53"/>
      <c r="B99" s="53"/>
    </row>
    <row r="100" spans="1:2" ht="12.75">
      <c r="A100" s="53"/>
      <c r="B100" s="53"/>
    </row>
    <row r="101" spans="1:2" ht="12.75">
      <c r="A101" s="53"/>
      <c r="B101" s="53"/>
    </row>
    <row r="102" spans="1:2" ht="12.75">
      <c r="A102" s="53"/>
      <c r="B102" s="53"/>
    </row>
    <row r="103" spans="1:2" ht="12.75">
      <c r="A103" s="203"/>
      <c r="B103" s="53"/>
    </row>
    <row r="104" spans="1:2" ht="12.75">
      <c r="A104" s="53"/>
      <c r="B104" s="53"/>
    </row>
    <row r="105" spans="1:2" ht="12.75">
      <c r="A105" s="53"/>
      <c r="B105" s="53"/>
    </row>
    <row r="106" spans="1:2" ht="12.75">
      <c r="A106" s="53"/>
      <c r="B106" s="53"/>
    </row>
    <row r="107" spans="1:2" ht="12.75">
      <c r="A107" s="53"/>
      <c r="B107" s="53"/>
    </row>
  </sheetData>
  <sheetProtection/>
  <mergeCells count="4">
    <mergeCell ref="A1:B1"/>
    <mergeCell ref="A2:B2"/>
    <mergeCell ref="B3:B4"/>
    <mergeCell ref="A3:A4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portrait" paperSize="9" scale="99" r:id="rId1"/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>
    <tabColor rgb="FFC00000"/>
  </sheetPr>
  <dimension ref="A1:I61"/>
  <sheetViews>
    <sheetView zoomScale="120" zoomScaleNormal="120" workbookViewId="0" topLeftCell="A43">
      <selection activeCell="B11" sqref="B11"/>
    </sheetView>
  </sheetViews>
  <sheetFormatPr defaultColWidth="9.140625" defaultRowHeight="12.75"/>
  <cols>
    <col min="1" max="1" width="4.7109375" style="0" customWidth="1"/>
    <col min="2" max="2" width="35.7109375" style="0" customWidth="1"/>
    <col min="3" max="5" width="12.7109375" style="0" customWidth="1"/>
    <col min="6" max="6" width="12.57421875" style="413" customWidth="1"/>
    <col min="7" max="7" width="18.00390625" style="321" hidden="1" customWidth="1"/>
    <col min="8" max="9" width="9.140625" style="0" hidden="1" customWidth="1"/>
  </cols>
  <sheetData>
    <row r="1" spans="1:6" ht="16.5">
      <c r="A1" s="746" t="s">
        <v>568</v>
      </c>
      <c r="B1" s="746"/>
      <c r="C1" s="746"/>
      <c r="D1" s="746"/>
      <c r="E1" s="746"/>
      <c r="F1" s="746"/>
    </row>
    <row r="2" spans="1:6" ht="16.5">
      <c r="A2" s="746" t="s">
        <v>439</v>
      </c>
      <c r="B2" s="746"/>
      <c r="C2" s="746"/>
      <c r="D2" s="746"/>
      <c r="E2" s="746"/>
      <c r="F2" s="746"/>
    </row>
    <row r="3" spans="1:6" ht="17.25" thickBot="1">
      <c r="A3" s="712"/>
      <c r="B3" s="712"/>
      <c r="C3" s="712"/>
      <c r="D3" s="712"/>
      <c r="E3" s="712"/>
      <c r="F3" s="712"/>
    </row>
    <row r="4" spans="1:6" ht="45" customHeight="1" thickBot="1">
      <c r="A4" s="322" t="s">
        <v>409</v>
      </c>
      <c r="B4" s="323" t="s">
        <v>410</v>
      </c>
      <c r="C4" s="323" t="s">
        <v>372</v>
      </c>
      <c r="D4" s="323" t="s">
        <v>411</v>
      </c>
      <c r="E4" s="323" t="s">
        <v>412</v>
      </c>
      <c r="F4" s="324" t="s">
        <v>413</v>
      </c>
    </row>
    <row r="5" spans="1:6" ht="15" customHeight="1" thickBot="1">
      <c r="A5" s="325"/>
      <c r="B5" s="326"/>
      <c r="C5" s="326"/>
      <c r="D5" s="326"/>
      <c r="E5" s="326"/>
      <c r="F5" s="327" t="s">
        <v>414</v>
      </c>
    </row>
    <row r="6" spans="1:6" ht="30" customHeight="1" thickBot="1">
      <c r="A6" s="328" t="s">
        <v>2</v>
      </c>
      <c r="B6" s="747" t="s">
        <v>415</v>
      </c>
      <c r="C6" s="747"/>
      <c r="D6" s="747"/>
      <c r="E6" s="747"/>
      <c r="F6" s="752"/>
    </row>
    <row r="7" spans="1:9" ht="37.5" customHeight="1">
      <c r="A7" s="329" t="s">
        <v>54</v>
      </c>
      <c r="B7" s="330" t="s">
        <v>416</v>
      </c>
      <c r="C7" s="331">
        <v>480</v>
      </c>
      <c r="D7" s="331">
        <v>480</v>
      </c>
      <c r="E7" s="331"/>
      <c r="F7" s="332" t="s">
        <v>417</v>
      </c>
      <c r="G7" s="750"/>
      <c r="H7" s="751"/>
      <c r="I7" s="751"/>
    </row>
    <row r="8" spans="1:9" ht="24.75" customHeight="1">
      <c r="A8" s="329" t="s">
        <v>67</v>
      </c>
      <c r="B8" s="330" t="s">
        <v>418</v>
      </c>
      <c r="C8" s="331">
        <v>50800</v>
      </c>
      <c r="D8" s="331">
        <v>5080</v>
      </c>
      <c r="E8" s="331">
        <v>45720</v>
      </c>
      <c r="F8" s="332" t="s">
        <v>419</v>
      </c>
      <c r="G8" s="333"/>
      <c r="H8" s="295"/>
      <c r="I8" s="295"/>
    </row>
    <row r="9" spans="1:9" ht="27" customHeight="1">
      <c r="A9" s="329" t="s">
        <v>91</v>
      </c>
      <c r="B9" s="330" t="s">
        <v>544</v>
      </c>
      <c r="C9" s="331">
        <v>3700</v>
      </c>
      <c r="D9" s="331">
        <v>3700</v>
      </c>
      <c r="E9" s="331"/>
      <c r="F9" s="332" t="s">
        <v>417</v>
      </c>
      <c r="G9" s="333"/>
      <c r="H9" s="295"/>
      <c r="I9" s="295"/>
    </row>
    <row r="10" spans="1:9" ht="37.5" customHeight="1">
      <c r="A10" s="329" t="s">
        <v>92</v>
      </c>
      <c r="B10" s="330" t="s">
        <v>420</v>
      </c>
      <c r="C10" s="331">
        <v>3810</v>
      </c>
      <c r="D10" s="331">
        <v>3810</v>
      </c>
      <c r="E10" s="331"/>
      <c r="F10" s="332" t="s">
        <v>417</v>
      </c>
      <c r="G10" s="333"/>
      <c r="H10" s="295"/>
      <c r="I10" s="295"/>
    </row>
    <row r="11" spans="1:9" ht="24.75" customHeight="1">
      <c r="A11" s="329" t="s">
        <v>93</v>
      </c>
      <c r="B11" s="330" t="s">
        <v>421</v>
      </c>
      <c r="C11" s="331">
        <v>1000</v>
      </c>
      <c r="D11" s="331">
        <v>1000</v>
      </c>
      <c r="E11" s="331"/>
      <c r="F11" s="332" t="s">
        <v>417</v>
      </c>
      <c r="G11" s="333"/>
      <c r="H11" s="295"/>
      <c r="I11" s="295"/>
    </row>
    <row r="12" spans="1:9" ht="24.75" customHeight="1">
      <c r="A12" s="329" t="s">
        <v>94</v>
      </c>
      <c r="B12" s="334" t="s">
        <v>422</v>
      </c>
      <c r="C12" s="335">
        <v>5080</v>
      </c>
      <c r="D12" s="335">
        <v>5080</v>
      </c>
      <c r="E12" s="335"/>
      <c r="F12" s="336" t="s">
        <v>417</v>
      </c>
      <c r="G12" s="333"/>
      <c r="H12" s="295"/>
      <c r="I12" s="295"/>
    </row>
    <row r="13" spans="1:6" ht="51.75" thickBot="1">
      <c r="A13" s="329" t="s">
        <v>96</v>
      </c>
      <c r="B13" s="337" t="s">
        <v>423</v>
      </c>
      <c r="C13" s="338">
        <v>1473756</v>
      </c>
      <c r="D13" s="338">
        <v>72724</v>
      </c>
      <c r="E13" s="338">
        <v>1401032</v>
      </c>
      <c r="F13" s="339" t="s">
        <v>424</v>
      </c>
    </row>
    <row r="14" spans="1:6" ht="19.5" customHeight="1" thickBot="1">
      <c r="A14" s="340"/>
      <c r="B14" s="341" t="s">
        <v>103</v>
      </c>
      <c r="C14" s="342">
        <f>SUM(C7:C13)</f>
        <v>1538626</v>
      </c>
      <c r="D14" s="342">
        <f>SUM(D7:D13)</f>
        <v>91874</v>
      </c>
      <c r="E14" s="342">
        <f>SUM(E7:E13)</f>
        <v>1446752</v>
      </c>
      <c r="F14" s="343"/>
    </row>
    <row r="15" spans="1:6" ht="15" customHeight="1">
      <c r="A15" s="344"/>
      <c r="B15" s="54"/>
      <c r="C15" s="345"/>
      <c r="D15" s="54"/>
      <c r="E15" s="54"/>
      <c r="F15" s="346"/>
    </row>
    <row r="16" spans="1:6" ht="15" customHeight="1" thickBot="1">
      <c r="A16" s="347"/>
      <c r="B16" s="348"/>
      <c r="C16" s="349"/>
      <c r="D16" s="349"/>
      <c r="E16" s="349"/>
      <c r="F16" s="350"/>
    </row>
    <row r="17" spans="1:7" s="353" customFormat="1" ht="45" customHeight="1" thickBot="1">
      <c r="A17" s="351" t="s">
        <v>409</v>
      </c>
      <c r="B17" s="352" t="s">
        <v>410</v>
      </c>
      <c r="C17" s="323" t="s">
        <v>372</v>
      </c>
      <c r="D17" s="323" t="s">
        <v>411</v>
      </c>
      <c r="E17" s="323" t="s">
        <v>412</v>
      </c>
      <c r="F17" s="324" t="s">
        <v>413</v>
      </c>
      <c r="G17" s="321"/>
    </row>
    <row r="18" spans="1:6" ht="15" customHeight="1" thickBot="1">
      <c r="A18" s="354"/>
      <c r="B18" s="355"/>
      <c r="C18" s="355"/>
      <c r="D18" s="355"/>
      <c r="E18" s="355"/>
      <c r="F18" s="327" t="s">
        <v>414</v>
      </c>
    </row>
    <row r="19" spans="1:6" ht="30" customHeight="1" thickBot="1">
      <c r="A19" s="356" t="s">
        <v>18</v>
      </c>
      <c r="B19" s="753" t="s">
        <v>425</v>
      </c>
      <c r="C19" s="753"/>
      <c r="D19" s="753"/>
      <c r="E19" s="753"/>
      <c r="F19" s="754"/>
    </row>
    <row r="20" spans="1:6" ht="51">
      <c r="A20" s="357" t="s">
        <v>54</v>
      </c>
      <c r="B20" s="358" t="s">
        <v>426</v>
      </c>
      <c r="C20" s="359">
        <v>17969</v>
      </c>
      <c r="D20" s="360">
        <v>8985</v>
      </c>
      <c r="E20" s="360">
        <v>8984</v>
      </c>
      <c r="F20" s="567" t="s">
        <v>551</v>
      </c>
    </row>
    <row r="21" spans="1:6" ht="38.25">
      <c r="A21" s="568" t="s">
        <v>67</v>
      </c>
      <c r="B21" s="569" t="s">
        <v>427</v>
      </c>
      <c r="C21" s="289">
        <v>9307</v>
      </c>
      <c r="D21" s="362">
        <v>4654</v>
      </c>
      <c r="E21" s="362">
        <v>4653</v>
      </c>
      <c r="F21" s="361" t="s">
        <v>550</v>
      </c>
    </row>
    <row r="22" spans="1:6" ht="76.5">
      <c r="A22" s="568" t="s">
        <v>91</v>
      </c>
      <c r="B22" s="569" t="s">
        <v>428</v>
      </c>
      <c r="C22" s="289">
        <v>241159</v>
      </c>
      <c r="D22" s="362">
        <v>4714</v>
      </c>
      <c r="E22" s="362">
        <v>236445</v>
      </c>
      <c r="F22" s="361" t="s">
        <v>429</v>
      </c>
    </row>
    <row r="23" spans="1:6" ht="25.5">
      <c r="A23" s="568" t="s">
        <v>92</v>
      </c>
      <c r="B23" s="363" t="s">
        <v>430</v>
      </c>
      <c r="C23" s="289">
        <v>500</v>
      </c>
      <c r="D23" s="362">
        <v>500</v>
      </c>
      <c r="E23" s="362">
        <v>0</v>
      </c>
      <c r="F23" s="361" t="s">
        <v>417</v>
      </c>
    </row>
    <row r="24" spans="1:6" ht="25.5">
      <c r="A24" s="568" t="s">
        <v>93</v>
      </c>
      <c r="B24" s="363" t="s">
        <v>431</v>
      </c>
      <c r="C24" s="289">
        <v>19050</v>
      </c>
      <c r="D24" s="362">
        <v>19050</v>
      </c>
      <c r="E24" s="362">
        <v>0</v>
      </c>
      <c r="F24" s="361" t="s">
        <v>417</v>
      </c>
    </row>
    <row r="25" spans="1:6" ht="25.5">
      <c r="A25" s="568" t="s">
        <v>94</v>
      </c>
      <c r="B25" s="363" t="s">
        <v>432</v>
      </c>
      <c r="C25" s="289">
        <v>20574</v>
      </c>
      <c r="D25" s="362">
        <v>10287</v>
      </c>
      <c r="E25" s="362">
        <v>10287</v>
      </c>
      <c r="F25" s="361" t="s">
        <v>551</v>
      </c>
    </row>
    <row r="26" spans="1:6" ht="51.75" thickBot="1">
      <c r="A26" s="570" t="s">
        <v>96</v>
      </c>
      <c r="B26" s="571" t="s">
        <v>557</v>
      </c>
      <c r="C26" s="572">
        <v>1800</v>
      </c>
      <c r="D26" s="572">
        <v>1800</v>
      </c>
      <c r="E26" s="572">
        <v>0</v>
      </c>
      <c r="F26" s="436" t="s">
        <v>417</v>
      </c>
    </row>
    <row r="27" spans="1:6" ht="19.5" customHeight="1" thickBot="1">
      <c r="A27" s="364"/>
      <c r="B27" s="365" t="s">
        <v>103</v>
      </c>
      <c r="C27" s="366">
        <f>SUM(C20:C26)</f>
        <v>310359</v>
      </c>
      <c r="D27" s="366">
        <f>SUM(D20:D26)</f>
        <v>49990</v>
      </c>
      <c r="E27" s="366">
        <f>SUM(E20:E26)</f>
        <v>260369</v>
      </c>
      <c r="F27" s="343"/>
    </row>
    <row r="28" spans="1:6" ht="15" customHeight="1">
      <c r="A28" s="367"/>
      <c r="B28" s="368"/>
      <c r="C28" s="369"/>
      <c r="D28" s="370"/>
      <c r="E28" s="370"/>
      <c r="F28" s="371"/>
    </row>
    <row r="29" spans="1:6" ht="15" customHeight="1" thickBot="1">
      <c r="A29" s="372"/>
      <c r="B29" s="373"/>
      <c r="C29" s="374"/>
      <c r="D29" s="374"/>
      <c r="E29" s="374"/>
      <c r="F29" s="350"/>
    </row>
    <row r="30" spans="1:7" s="353" customFormat="1" ht="45" customHeight="1" thickBot="1">
      <c r="A30" s="351" t="s">
        <v>409</v>
      </c>
      <c r="B30" s="352" t="s">
        <v>410</v>
      </c>
      <c r="C30" s="323" t="s">
        <v>372</v>
      </c>
      <c r="D30" s="323" t="s">
        <v>411</v>
      </c>
      <c r="E30" s="323" t="s">
        <v>412</v>
      </c>
      <c r="F30" s="324" t="s">
        <v>413</v>
      </c>
      <c r="G30" s="321"/>
    </row>
    <row r="31" spans="1:6" ht="15" customHeight="1" thickBot="1">
      <c r="A31" s="375"/>
      <c r="B31" s="376"/>
      <c r="C31" s="377"/>
      <c r="D31" s="377"/>
      <c r="E31" s="377"/>
      <c r="F31" s="327" t="s">
        <v>414</v>
      </c>
    </row>
    <row r="32" spans="1:6" ht="30" customHeight="1" thickBot="1">
      <c r="A32" s="328" t="s">
        <v>21</v>
      </c>
      <c r="B32" s="747" t="s">
        <v>433</v>
      </c>
      <c r="C32" s="748"/>
      <c r="D32" s="748"/>
      <c r="E32" s="748"/>
      <c r="F32" s="749"/>
    </row>
    <row r="33" spans="1:7" ht="26.25" customHeight="1">
      <c r="A33" s="378" t="s">
        <v>54</v>
      </c>
      <c r="B33" s="379" t="s">
        <v>549</v>
      </c>
      <c r="C33" s="380">
        <v>1000</v>
      </c>
      <c r="D33" s="380">
        <v>1000</v>
      </c>
      <c r="E33" s="381">
        <v>0</v>
      </c>
      <c r="F33" s="382" t="s">
        <v>417</v>
      </c>
      <c r="G33" s="383"/>
    </row>
    <row r="34" spans="1:7" ht="16.5">
      <c r="A34" s="378" t="s">
        <v>67</v>
      </c>
      <c r="B34" s="384" t="s">
        <v>434</v>
      </c>
      <c r="C34" s="335">
        <v>2000</v>
      </c>
      <c r="D34" s="335">
        <v>2000</v>
      </c>
      <c r="E34" s="385">
        <v>0</v>
      </c>
      <c r="F34" s="336" t="s">
        <v>417</v>
      </c>
      <c r="G34" s="383"/>
    </row>
    <row r="35" spans="1:7" ht="24.75" customHeight="1">
      <c r="A35" s="378" t="s">
        <v>91</v>
      </c>
      <c r="B35" s="384" t="s">
        <v>555</v>
      </c>
      <c r="C35" s="335">
        <v>6890</v>
      </c>
      <c r="D35" s="335">
        <v>6890</v>
      </c>
      <c r="E35" s="385">
        <v>0</v>
      </c>
      <c r="F35" s="336" t="s">
        <v>417</v>
      </c>
      <c r="G35" s="383"/>
    </row>
    <row r="36" spans="1:7" ht="24.75" customHeight="1">
      <c r="A36" s="378" t="s">
        <v>92</v>
      </c>
      <c r="B36" s="384" t="s">
        <v>435</v>
      </c>
      <c r="C36" s="335">
        <v>49830</v>
      </c>
      <c r="D36" s="335">
        <v>7475</v>
      </c>
      <c r="E36" s="385">
        <v>42355</v>
      </c>
      <c r="F36" s="336" t="s">
        <v>436</v>
      </c>
      <c r="G36" s="383"/>
    </row>
    <row r="37" spans="1:7" ht="24.75" customHeight="1">
      <c r="A37" s="378" t="s">
        <v>93</v>
      </c>
      <c r="B37" s="386" t="s">
        <v>437</v>
      </c>
      <c r="C37" s="335">
        <v>21452</v>
      </c>
      <c r="D37" s="335">
        <v>21452</v>
      </c>
      <c r="E37" s="385">
        <v>0</v>
      </c>
      <c r="F37" s="336" t="s">
        <v>417</v>
      </c>
      <c r="G37" s="383"/>
    </row>
    <row r="38" spans="1:7" ht="24.75" customHeight="1" thickBot="1">
      <c r="A38" s="378" t="s">
        <v>94</v>
      </c>
      <c r="B38" s="387" t="s">
        <v>438</v>
      </c>
      <c r="C38" s="388">
        <v>3000</v>
      </c>
      <c r="D38" s="388">
        <v>3000</v>
      </c>
      <c r="E38" s="389">
        <v>0</v>
      </c>
      <c r="F38" s="390" t="s">
        <v>417</v>
      </c>
      <c r="G38" s="383"/>
    </row>
    <row r="39" spans="1:7" s="396" customFormat="1" ht="19.5" customHeight="1" thickBot="1">
      <c r="A39" s="391"/>
      <c r="B39" s="392" t="s">
        <v>103</v>
      </c>
      <c r="C39" s="393">
        <f>SUM(C33:C38)</f>
        <v>84172</v>
      </c>
      <c r="D39" s="393">
        <f>SUM(D33:D38)</f>
        <v>41817</v>
      </c>
      <c r="E39" s="393">
        <f>SUM(E33:E38)</f>
        <v>42355</v>
      </c>
      <c r="F39" s="394"/>
      <c r="G39" s="395"/>
    </row>
    <row r="40" spans="1:7" ht="16.5" customHeight="1">
      <c r="A40" s="367"/>
      <c r="B40" s="397"/>
      <c r="C40" s="398"/>
      <c r="D40" s="398"/>
      <c r="E40" s="398"/>
      <c r="F40" s="371"/>
      <c r="G40" s="383"/>
    </row>
    <row r="41" spans="1:7" ht="16.5" customHeight="1">
      <c r="A41" s="367"/>
      <c r="B41" s="397"/>
      <c r="C41" s="398"/>
      <c r="D41" s="398"/>
      <c r="E41" s="398"/>
      <c r="F41" s="371"/>
      <c r="G41" s="383"/>
    </row>
    <row r="42" spans="1:7" ht="12.75" customHeight="1">
      <c r="A42" s="367"/>
      <c r="B42" s="397"/>
      <c r="C42" s="370"/>
      <c r="D42" s="370"/>
      <c r="F42" s="371"/>
      <c r="G42" s="383"/>
    </row>
    <row r="43" spans="2:7" ht="16.5">
      <c r="B43" s="347"/>
      <c r="C43" s="17"/>
      <c r="D43" s="17"/>
      <c r="E43" s="370"/>
      <c r="F43" s="371"/>
      <c r="G43" s="383"/>
    </row>
    <row r="44" spans="2:7" s="399" customFormat="1" ht="17.25" customHeight="1">
      <c r="B44" s="400"/>
      <c r="C44" s="401"/>
      <c r="D44" s="401"/>
      <c r="E44" s="401"/>
      <c r="F44" s="402"/>
      <c r="G44" s="395"/>
    </row>
    <row r="45" spans="3:7" s="400" customFormat="1" ht="16.5">
      <c r="C45" s="401"/>
      <c r="D45" s="401"/>
      <c r="E45" s="403"/>
      <c r="F45" s="404"/>
      <c r="G45" s="405"/>
    </row>
    <row r="46" spans="4:7" s="406" customFormat="1" ht="15.75" customHeight="1">
      <c r="D46" s="407"/>
      <c r="E46" s="408"/>
      <c r="F46" s="402"/>
      <c r="G46" s="321"/>
    </row>
    <row r="47" spans="3:7" s="409" customFormat="1" ht="15.75" customHeight="1">
      <c r="C47" s="410"/>
      <c r="D47" s="410"/>
      <c r="E47" s="410"/>
      <c r="F47" s="411"/>
      <c r="G47" s="412"/>
    </row>
    <row r="48" spans="5:6" ht="15" customHeight="1">
      <c r="E48" s="374"/>
      <c r="F48" s="350"/>
    </row>
    <row r="49" spans="4:7" ht="16.5">
      <c r="D49" s="17"/>
      <c r="G49" s="383"/>
    </row>
    <row r="50" spans="4:7" ht="16.5">
      <c r="D50" s="17"/>
      <c r="G50" s="383"/>
    </row>
    <row r="51" ht="16.5">
      <c r="D51" s="17"/>
    </row>
    <row r="52" ht="15" customHeight="1">
      <c r="D52" s="17"/>
    </row>
    <row r="53" ht="15" customHeight="1"/>
    <row r="54" ht="15" customHeight="1"/>
    <row r="55" ht="15" customHeight="1"/>
    <row r="56" ht="15" customHeight="1"/>
    <row r="57" ht="15" customHeight="1"/>
    <row r="58" ht="30" customHeight="1"/>
    <row r="59" ht="15" customHeight="1">
      <c r="E59" s="17"/>
    </row>
    <row r="60" ht="15" customHeight="1">
      <c r="E60" s="17"/>
    </row>
    <row r="61" ht="15" customHeight="1">
      <c r="E61" s="414"/>
    </row>
    <row r="62" ht="15" customHeight="1"/>
    <row r="63" ht="15.75" customHeight="1"/>
    <row r="64" ht="15" customHeight="1"/>
    <row r="65" ht="15" customHeight="1"/>
    <row r="66" ht="15" customHeight="1"/>
    <row r="67" ht="15" customHeight="1"/>
    <row r="68" ht="30" customHeight="1"/>
    <row r="69" ht="15" customHeight="1"/>
    <row r="70" ht="15" customHeight="1"/>
    <row r="71" ht="15" customHeight="1"/>
    <row r="72" ht="40.5" customHeight="1"/>
    <row r="73" ht="15" customHeight="1"/>
    <row r="74" ht="41.2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21" customHeight="1"/>
    <row r="82" ht="15" customHeight="1"/>
    <row r="83" ht="13.5" customHeight="1"/>
    <row r="84" ht="12.75" customHeight="1"/>
    <row r="85" ht="15.75" customHeight="1"/>
    <row r="86" ht="40.5" customHeight="1"/>
    <row r="87" ht="15" customHeight="1"/>
    <row r="88" ht="41.2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30" customHeight="1"/>
    <row r="105" ht="30" customHeight="1"/>
    <row r="106" ht="30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</sheetData>
  <sheetProtection/>
  <mergeCells count="7">
    <mergeCell ref="G7:I7"/>
    <mergeCell ref="B6:F6"/>
    <mergeCell ref="B19:F19"/>
    <mergeCell ref="A1:F1"/>
    <mergeCell ref="A2:F2"/>
    <mergeCell ref="A3:F3"/>
    <mergeCell ref="B32:F32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89" r:id="rId1"/>
  <rowBreaks count="2" manualBreakCount="2">
    <brk id="41" max="255" man="1"/>
    <brk id="6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8">
    <tabColor rgb="FFC00000"/>
  </sheetPr>
  <dimension ref="A1:J36"/>
  <sheetViews>
    <sheetView zoomScale="120" zoomScaleNormal="120" workbookViewId="0" topLeftCell="A1">
      <selection activeCell="B11" sqref="B11"/>
    </sheetView>
  </sheetViews>
  <sheetFormatPr defaultColWidth="9.140625" defaultRowHeight="12.75"/>
  <cols>
    <col min="1" max="1" width="4.7109375" style="0" customWidth="1"/>
    <col min="2" max="2" width="35.7109375" style="0" customWidth="1"/>
    <col min="3" max="3" width="12.7109375" style="0" customWidth="1"/>
    <col min="4" max="4" width="15.140625" style="0" customWidth="1"/>
    <col min="5" max="6" width="12.7109375" style="0" customWidth="1"/>
    <col min="7" max="7" width="9.140625" style="321" customWidth="1"/>
  </cols>
  <sheetData>
    <row r="1" spans="1:6" ht="12" customHeight="1">
      <c r="A1" s="746" t="s">
        <v>569</v>
      </c>
      <c r="B1" s="746"/>
      <c r="C1" s="746"/>
      <c r="D1" s="746"/>
      <c r="E1" s="746"/>
      <c r="F1" s="746"/>
    </row>
    <row r="2" spans="1:6" ht="12" customHeight="1">
      <c r="A2" s="746" t="s">
        <v>501</v>
      </c>
      <c r="B2" s="746"/>
      <c r="C2" s="746"/>
      <c r="D2" s="746"/>
      <c r="E2" s="746"/>
      <c r="F2" s="746"/>
    </row>
    <row r="3" spans="1:6" ht="12" customHeight="1" thickBot="1">
      <c r="A3" s="712"/>
      <c r="B3" s="712"/>
      <c r="C3" s="712"/>
      <c r="D3" s="712"/>
      <c r="E3" s="712"/>
      <c r="F3" s="712"/>
    </row>
    <row r="4" spans="1:7" s="353" customFormat="1" ht="45" customHeight="1" thickBot="1">
      <c r="A4" s="351" t="s">
        <v>409</v>
      </c>
      <c r="B4" s="352" t="s">
        <v>410</v>
      </c>
      <c r="C4" s="323" t="s">
        <v>372</v>
      </c>
      <c r="D4" s="323" t="s">
        <v>411</v>
      </c>
      <c r="E4" s="323" t="s">
        <v>412</v>
      </c>
      <c r="F4" s="324" t="s">
        <v>413</v>
      </c>
      <c r="G4" s="321"/>
    </row>
    <row r="5" spans="1:6" ht="15" customHeight="1" thickBot="1">
      <c r="A5" s="415"/>
      <c r="B5" s="416"/>
      <c r="C5" s="416"/>
      <c r="D5" s="416"/>
      <c r="E5" s="416"/>
      <c r="F5" s="327" t="s">
        <v>414</v>
      </c>
    </row>
    <row r="6" spans="1:6" ht="30" customHeight="1" thickBot="1">
      <c r="A6" s="328" t="s">
        <v>556</v>
      </c>
      <c r="B6" s="757" t="s">
        <v>440</v>
      </c>
      <c r="C6" s="757"/>
      <c r="D6" s="757"/>
      <c r="E6" s="757"/>
      <c r="F6" s="758"/>
    </row>
    <row r="7" spans="1:6" ht="24.75" customHeight="1">
      <c r="A7" s="417" t="s">
        <v>54</v>
      </c>
      <c r="B7" s="384" t="s">
        <v>441</v>
      </c>
      <c r="C7" s="418">
        <v>14980</v>
      </c>
      <c r="D7" s="418">
        <f>C7-E7</f>
        <v>7490</v>
      </c>
      <c r="E7" s="418">
        <f>C7/2</f>
        <v>7490</v>
      </c>
      <c r="F7" s="759" t="s">
        <v>442</v>
      </c>
    </row>
    <row r="8" spans="1:6" ht="24.75" customHeight="1">
      <c r="A8" s="417" t="s">
        <v>67</v>
      </c>
      <c r="B8" s="384" t="s">
        <v>443</v>
      </c>
      <c r="C8" s="418">
        <v>12500</v>
      </c>
      <c r="D8" s="418">
        <f>C8-E8</f>
        <v>6250</v>
      </c>
      <c r="E8" s="418">
        <f>C8/2</f>
        <v>6250</v>
      </c>
      <c r="F8" s="760"/>
    </row>
    <row r="9" spans="1:6" ht="38.25">
      <c r="A9" s="417" t="s">
        <v>91</v>
      </c>
      <c r="B9" s="384" t="s">
        <v>444</v>
      </c>
      <c r="C9" s="418">
        <v>1980</v>
      </c>
      <c r="D9" s="418">
        <v>1980</v>
      </c>
      <c r="E9" s="418">
        <v>0</v>
      </c>
      <c r="F9" s="332" t="s">
        <v>417</v>
      </c>
    </row>
    <row r="10" spans="1:6" ht="25.5">
      <c r="A10" s="417" t="s">
        <v>92</v>
      </c>
      <c r="B10" s="384" t="s">
        <v>445</v>
      </c>
      <c r="C10" s="418">
        <v>1905</v>
      </c>
      <c r="D10" s="418">
        <v>1905</v>
      </c>
      <c r="E10" s="418">
        <v>0</v>
      </c>
      <c r="F10" s="332" t="s">
        <v>417</v>
      </c>
    </row>
    <row r="11" spans="1:10" ht="38.25">
      <c r="A11" s="417" t="s">
        <v>93</v>
      </c>
      <c r="B11" s="419" t="s">
        <v>446</v>
      </c>
      <c r="C11" s="420">
        <v>220730</v>
      </c>
      <c r="D11" s="420">
        <v>33110</v>
      </c>
      <c r="E11" s="421">
        <v>187620</v>
      </c>
      <c r="F11" s="422" t="s">
        <v>447</v>
      </c>
      <c r="G11" s="755"/>
      <c r="H11" s="756"/>
      <c r="I11" s="756"/>
      <c r="J11" s="756"/>
    </row>
    <row r="12" spans="1:10" ht="24.75" customHeight="1">
      <c r="A12" s="417" t="s">
        <v>94</v>
      </c>
      <c r="B12" s="386" t="s">
        <v>448</v>
      </c>
      <c r="C12" s="420">
        <v>296011</v>
      </c>
      <c r="D12" s="420">
        <v>44402</v>
      </c>
      <c r="E12" s="421">
        <v>251609</v>
      </c>
      <c r="F12" s="422" t="s">
        <v>449</v>
      </c>
      <c r="G12" s="423"/>
      <c r="H12" s="424"/>
      <c r="I12" s="424"/>
      <c r="J12" s="424"/>
    </row>
    <row r="13" spans="1:10" ht="24.75" customHeight="1">
      <c r="A13" s="417" t="s">
        <v>96</v>
      </c>
      <c r="B13" s="425" t="s">
        <v>450</v>
      </c>
      <c r="C13" s="420">
        <v>2159</v>
      </c>
      <c r="D13" s="420">
        <v>2159</v>
      </c>
      <c r="E13" s="421">
        <v>0</v>
      </c>
      <c r="F13" s="422" t="s">
        <v>417</v>
      </c>
      <c r="G13" s="423"/>
      <c r="H13" s="424"/>
      <c r="I13" s="424"/>
      <c r="J13" s="424"/>
    </row>
    <row r="14" spans="1:10" ht="25.5">
      <c r="A14" s="426" t="s">
        <v>99</v>
      </c>
      <c r="B14" s="427" t="s">
        <v>451</v>
      </c>
      <c r="C14" s="428">
        <v>44093</v>
      </c>
      <c r="D14" s="428">
        <v>44093</v>
      </c>
      <c r="E14" s="429"/>
      <c r="F14" s="430" t="s">
        <v>417</v>
      </c>
      <c r="G14" s="423"/>
      <c r="H14" s="424"/>
      <c r="I14" s="424"/>
      <c r="J14" s="424"/>
    </row>
    <row r="15" spans="1:10" ht="12.75">
      <c r="A15" s="431" t="s">
        <v>100</v>
      </c>
      <c r="B15" s="334" t="s">
        <v>452</v>
      </c>
      <c r="C15" s="420">
        <v>2382</v>
      </c>
      <c r="D15" s="420">
        <v>2382</v>
      </c>
      <c r="E15" s="421"/>
      <c r="F15" s="422" t="s">
        <v>417</v>
      </c>
      <c r="G15" s="423"/>
      <c r="H15" s="424"/>
      <c r="I15" s="424"/>
      <c r="J15" s="424"/>
    </row>
    <row r="16" spans="1:10" ht="13.5" thickBot="1">
      <c r="A16" s="432" t="s">
        <v>101</v>
      </c>
      <c r="B16" s="433" t="s">
        <v>453</v>
      </c>
      <c r="C16" s="434">
        <v>898</v>
      </c>
      <c r="D16" s="434">
        <v>898</v>
      </c>
      <c r="E16" s="435"/>
      <c r="F16" s="436" t="s">
        <v>417</v>
      </c>
      <c r="G16" s="423"/>
      <c r="H16" s="424"/>
      <c r="I16" s="424"/>
      <c r="J16" s="424"/>
    </row>
    <row r="17" spans="1:9" s="440" customFormat="1" ht="19.5" customHeight="1" thickBot="1">
      <c r="A17" s="437"/>
      <c r="B17" s="392" t="s">
        <v>103</v>
      </c>
      <c r="C17" s="393">
        <f>SUM(C7:C16)</f>
        <v>597638</v>
      </c>
      <c r="D17" s="393">
        <f>SUM(D7:D16)</f>
        <v>144669</v>
      </c>
      <c r="E17" s="393">
        <f>SUM(E7:E14)</f>
        <v>452969</v>
      </c>
      <c r="F17" s="438"/>
      <c r="G17" s="439"/>
      <c r="I17" s="441"/>
    </row>
    <row r="18" spans="1:9" ht="16.5">
      <c r="A18" s="367"/>
      <c r="I18" s="441"/>
    </row>
    <row r="19" spans="1:9" ht="16.5">
      <c r="A19" s="367"/>
      <c r="C19" s="414"/>
      <c r="I19" s="441"/>
    </row>
    <row r="21" spans="1:9" ht="16.5">
      <c r="A21" s="367"/>
      <c r="B21" s="397"/>
      <c r="C21" s="398"/>
      <c r="D21" s="398"/>
      <c r="E21" s="398"/>
      <c r="F21" s="442"/>
      <c r="I21" s="441"/>
    </row>
    <row r="22" spans="1:6" ht="15" customHeight="1">
      <c r="A22" s="367"/>
      <c r="B22" s="286"/>
      <c r="C22" s="443"/>
      <c r="D22" s="443"/>
      <c r="E22" s="443"/>
      <c r="F22" s="442"/>
    </row>
    <row r="23" spans="1:6" ht="15" customHeight="1">
      <c r="A23" s="367"/>
      <c r="C23" s="443"/>
      <c r="D23" s="443"/>
      <c r="E23" s="17"/>
      <c r="F23" s="442"/>
    </row>
    <row r="24" spans="1:6" ht="16.5">
      <c r="A24" s="367"/>
      <c r="B24" s="286"/>
      <c r="C24" s="443"/>
      <c r="D24" s="443"/>
      <c r="E24" s="443"/>
      <c r="F24" s="442"/>
    </row>
    <row r="25" spans="1:6" ht="16.5">
      <c r="A25" s="367"/>
      <c r="B25" s="53"/>
      <c r="C25" s="53"/>
      <c r="D25" s="53"/>
      <c r="E25" s="53"/>
      <c r="F25" s="444"/>
    </row>
    <row r="26" spans="1:6" ht="16.5">
      <c r="A26" s="367"/>
      <c r="B26" s="445"/>
      <c r="D26" s="53"/>
      <c r="E26" s="56"/>
      <c r="F26" s="53"/>
    </row>
    <row r="27" spans="1:6" ht="16.5">
      <c r="A27" s="367"/>
      <c r="B27" s="53"/>
      <c r="C27" s="445"/>
      <c r="D27" s="53"/>
      <c r="E27" s="446"/>
      <c r="F27" s="53"/>
    </row>
    <row r="28" spans="1:6" ht="16.5">
      <c r="A28" s="367"/>
      <c r="B28" s="286"/>
      <c r="C28" s="447"/>
      <c r="D28" s="443"/>
      <c r="E28" s="443"/>
      <c r="F28" s="443"/>
    </row>
    <row r="29" spans="1:6" ht="16.5">
      <c r="A29" s="367"/>
      <c r="B29" s="53"/>
      <c r="C29" s="53"/>
      <c r="D29" s="53"/>
      <c r="E29" s="53"/>
      <c r="F29" s="53"/>
    </row>
    <row r="30" spans="1:6" ht="16.5">
      <c r="A30" s="367"/>
      <c r="B30" s="286"/>
      <c r="C30" s="443"/>
      <c r="D30" s="443"/>
      <c r="E30" s="443"/>
      <c r="F30" s="442"/>
    </row>
    <row r="31" spans="1:6" ht="16.5">
      <c r="A31" s="367"/>
      <c r="B31" s="286"/>
      <c r="C31" s="443"/>
      <c r="D31" s="443"/>
      <c r="E31" s="443"/>
      <c r="F31" s="442"/>
    </row>
    <row r="32" spans="1:6" ht="16.5">
      <c r="A32" s="367"/>
      <c r="B32" s="445"/>
      <c r="C32" s="444"/>
      <c r="D32" s="444"/>
      <c r="E32" s="444"/>
      <c r="F32" s="53"/>
    </row>
    <row r="33" spans="1:6" ht="16.5">
      <c r="A33" s="285"/>
      <c r="B33" s="53"/>
      <c r="C33" s="444"/>
      <c r="D33" s="444"/>
      <c r="E33" s="444"/>
      <c r="F33" s="53"/>
    </row>
    <row r="34" spans="2:4" ht="15" customHeight="1">
      <c r="B34" s="57"/>
      <c r="D34" s="414"/>
    </row>
    <row r="35" ht="12" customHeight="1"/>
    <row r="36" spans="4:6" ht="16.5">
      <c r="D36" s="414"/>
      <c r="F36" s="414"/>
    </row>
  </sheetData>
  <sheetProtection/>
  <mergeCells count="6">
    <mergeCell ref="G11:J11"/>
    <mergeCell ref="A1:F1"/>
    <mergeCell ref="A2:F2"/>
    <mergeCell ref="A3:F3"/>
    <mergeCell ref="B6:F6"/>
    <mergeCell ref="F7:F8"/>
  </mergeCells>
  <printOptions/>
  <pageMargins left="0.54" right="0.46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9">
    <tabColor indexed="50"/>
  </sheetPr>
  <dimension ref="A1:F17"/>
  <sheetViews>
    <sheetView workbookViewId="0" topLeftCell="A1">
      <selection activeCell="B11" sqref="B11"/>
    </sheetView>
  </sheetViews>
  <sheetFormatPr defaultColWidth="9.140625" defaultRowHeight="12.75"/>
  <cols>
    <col min="1" max="1" width="4.421875" style="0" customWidth="1"/>
    <col min="2" max="2" width="27.28125" style="0" customWidth="1"/>
    <col min="3" max="3" width="15.7109375" style="0" customWidth="1"/>
    <col min="4" max="4" width="14.7109375" style="0" customWidth="1"/>
    <col min="5" max="5" width="17.57421875" style="0" customWidth="1"/>
  </cols>
  <sheetData>
    <row r="1" spans="1:4" ht="12.75">
      <c r="A1" s="715" t="s">
        <v>570</v>
      </c>
      <c r="B1" s="716"/>
      <c r="C1" s="716"/>
      <c r="D1" s="716"/>
    </row>
    <row r="2" spans="1:4" ht="27.75" customHeight="1">
      <c r="A2" s="716" t="s">
        <v>401</v>
      </c>
      <c r="B2" s="716"/>
      <c r="C2" s="716"/>
      <c r="D2" s="716"/>
    </row>
    <row r="3" spans="1:5" ht="13.5" thickBot="1">
      <c r="A3" s="764"/>
      <c r="B3" s="764"/>
      <c r="C3" s="764"/>
      <c r="D3" s="764"/>
      <c r="E3" s="57" t="s">
        <v>340</v>
      </c>
    </row>
    <row r="4" spans="1:5" ht="30" customHeight="1">
      <c r="A4" s="767" t="s">
        <v>51</v>
      </c>
      <c r="B4" s="765" t="s">
        <v>259</v>
      </c>
      <c r="C4" s="769" t="s">
        <v>503</v>
      </c>
      <c r="D4" s="769" t="s">
        <v>504</v>
      </c>
      <c r="E4" s="761" t="s">
        <v>502</v>
      </c>
    </row>
    <row r="5" spans="1:5" ht="41.25" customHeight="1">
      <c r="A5" s="768"/>
      <c r="B5" s="766"/>
      <c r="C5" s="770"/>
      <c r="D5" s="771"/>
      <c r="E5" s="762"/>
    </row>
    <row r="6" spans="1:5" ht="12.75">
      <c r="A6" s="763" t="s">
        <v>92</v>
      </c>
      <c r="B6" s="472" t="s">
        <v>260</v>
      </c>
      <c r="C6" s="472">
        <v>55</v>
      </c>
      <c r="D6" s="472">
        <v>52</v>
      </c>
      <c r="E6" s="473">
        <v>3</v>
      </c>
    </row>
    <row r="7" spans="1:5" ht="12.75">
      <c r="A7" s="763"/>
      <c r="B7" s="472" t="s">
        <v>261</v>
      </c>
      <c r="C7" s="472">
        <v>4</v>
      </c>
      <c r="D7" s="472">
        <v>4</v>
      </c>
      <c r="E7" s="473"/>
    </row>
    <row r="8" spans="1:6" ht="12.75">
      <c r="A8" s="431"/>
      <c r="B8" s="472" t="s">
        <v>343</v>
      </c>
      <c r="C8" s="472">
        <v>7</v>
      </c>
      <c r="D8" s="472">
        <v>7</v>
      </c>
      <c r="E8" s="473"/>
      <c r="F8" s="57"/>
    </row>
    <row r="9" spans="1:5" ht="12.75">
      <c r="A9" s="431" t="s">
        <v>93</v>
      </c>
      <c r="B9" s="472" t="s">
        <v>95</v>
      </c>
      <c r="C9" s="472">
        <v>33</v>
      </c>
      <c r="D9" s="472">
        <v>33</v>
      </c>
      <c r="E9" s="473"/>
    </row>
    <row r="10" spans="1:5" ht="12.75">
      <c r="A10" s="431" t="s">
        <v>94</v>
      </c>
      <c r="B10" s="472" t="s">
        <v>262</v>
      </c>
      <c r="C10" s="472">
        <v>10</v>
      </c>
      <c r="D10" s="472">
        <v>9</v>
      </c>
      <c r="E10" s="473">
        <v>1</v>
      </c>
    </row>
    <row r="11" spans="1:5" ht="12.75">
      <c r="A11" s="763"/>
      <c r="B11" s="573" t="s">
        <v>97</v>
      </c>
      <c r="C11" s="472">
        <v>9</v>
      </c>
      <c r="D11" s="472">
        <v>8</v>
      </c>
      <c r="E11" s="473">
        <v>1</v>
      </c>
    </row>
    <row r="12" spans="1:5" ht="12.75">
      <c r="A12" s="763"/>
      <c r="B12" s="472" t="s">
        <v>98</v>
      </c>
      <c r="C12" s="472">
        <v>6</v>
      </c>
      <c r="D12" s="472">
        <v>5</v>
      </c>
      <c r="E12" s="473">
        <v>1</v>
      </c>
    </row>
    <row r="13" spans="1:5" ht="25.5">
      <c r="A13" s="431" t="s">
        <v>96</v>
      </c>
      <c r="B13" s="472" t="s">
        <v>466</v>
      </c>
      <c r="C13" s="472">
        <v>29</v>
      </c>
      <c r="D13" s="472">
        <v>29</v>
      </c>
      <c r="E13" s="473"/>
    </row>
    <row r="14" spans="1:5" ht="25.5">
      <c r="A14" s="471" t="s">
        <v>100</v>
      </c>
      <c r="B14" s="472" t="s">
        <v>467</v>
      </c>
      <c r="C14" s="472">
        <v>62</v>
      </c>
      <c r="D14" s="472">
        <v>61</v>
      </c>
      <c r="E14" s="473">
        <v>1</v>
      </c>
    </row>
    <row r="15" spans="1:5" ht="43.5" customHeight="1" thickBot="1">
      <c r="A15" s="574">
        <v>11</v>
      </c>
      <c r="B15" s="575" t="s">
        <v>314</v>
      </c>
      <c r="C15" s="575">
        <v>31</v>
      </c>
      <c r="D15" s="575">
        <v>31</v>
      </c>
      <c r="E15" s="576"/>
    </row>
    <row r="16" spans="1:5" ht="13.5" thickBot="1">
      <c r="A16" s="580"/>
      <c r="B16" s="581" t="s">
        <v>263</v>
      </c>
      <c r="C16" s="582">
        <f>SUM(C6:C15)</f>
        <v>246</v>
      </c>
      <c r="D16" s="582">
        <f>SUM(D6:D15)</f>
        <v>239</v>
      </c>
      <c r="E16" s="583">
        <f>SUM(E6:E14)</f>
        <v>7</v>
      </c>
    </row>
    <row r="17" spans="1:5" ht="26.25" customHeight="1" thickBot="1">
      <c r="A17" s="577"/>
      <c r="B17" s="578" t="s">
        <v>322</v>
      </c>
      <c r="C17" s="578">
        <v>2</v>
      </c>
      <c r="D17" s="578">
        <v>2</v>
      </c>
      <c r="E17" s="579"/>
    </row>
  </sheetData>
  <sheetProtection/>
  <mergeCells count="10">
    <mergeCell ref="E4:E5"/>
    <mergeCell ref="A1:D1"/>
    <mergeCell ref="A2:D2"/>
    <mergeCell ref="A11:A12"/>
    <mergeCell ref="A6:A7"/>
    <mergeCell ref="A3:D3"/>
    <mergeCell ref="B4:B5"/>
    <mergeCell ref="A4:A5"/>
    <mergeCell ref="C4:C5"/>
    <mergeCell ref="D4:D5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Pappne</dc:creator>
  <cp:keywords/>
  <dc:description/>
  <cp:lastModifiedBy>GelencserA</cp:lastModifiedBy>
  <cp:lastPrinted>2013-02-22T11:46:02Z</cp:lastPrinted>
  <dcterms:created xsi:type="dcterms:W3CDTF">2011-02-07T10:27:18Z</dcterms:created>
  <dcterms:modified xsi:type="dcterms:W3CDTF">2013-02-25T08:38:10Z</dcterms:modified>
  <cp:category/>
  <cp:version/>
  <cp:contentType/>
  <cp:contentStatus/>
</cp:coreProperties>
</file>