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firstSheet="6" activeTab="7"/>
  </bookViews>
  <sheets>
    <sheet name="1. összes bevétel" sheetId="1" r:id="rId1"/>
    <sheet name="2. ÖSSZES kiadások" sheetId="2" r:id="rId2"/>
    <sheet name="3.Intézményi bevételek" sheetId="3" r:id="rId3"/>
    <sheet name="4. Intézményi kiadások" sheetId="4" r:id="rId4"/>
    <sheet name="5.1 Önkormányzat bevétele" sheetId="5" r:id="rId5"/>
    <sheet name="5.2. Önkormányzat kiadás" sheetId="6" r:id="rId6"/>
    <sheet name="6. P.H. beruházás" sheetId="7" r:id="rId7"/>
    <sheet name="7.  felújítás" sheetId="8" r:id="rId8"/>
    <sheet name="8. sz. melléklet létszám" sheetId="9" r:id="rId9"/>
    <sheet name="9.1.sz.mell működés mérleg" sheetId="10" r:id="rId10"/>
    <sheet name="9.2.sz.mell felhalm mérleg" sheetId="11" r:id="rId11"/>
    <sheet name="9.3. összevont kv-i mérleg" sheetId="12" r:id="rId12"/>
    <sheet name="11.sz. melléklet ált. és céltar" sheetId="13" r:id="rId13"/>
    <sheet name="12.sz.melléklet többéves ki (2)" sheetId="14" r:id="rId14"/>
    <sheet name="13. sz.melléklet ütemterv" sheetId="15" r:id="rId15"/>
    <sheet name="1.tájékoztató kimutatás" sheetId="16" r:id="rId16"/>
    <sheet name="2. Tájékoztató kimutatás" sheetId="17" r:id="rId17"/>
    <sheet name="Munka1" sheetId="18" r:id="rId18"/>
  </sheets>
  <externalReferences>
    <externalReference r:id="rId21"/>
  </externalReferences>
  <definedNames>
    <definedName name="_xlnm.Print_Area" localSheetId="2">'3.Intézményi bevételek'!$A$1:$K$85</definedName>
    <definedName name="_xlnm.Print_Area" localSheetId="3">'4. Intézményi kiadások'!$A$1:$L$146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sharedStrings.xml><?xml version="1.0" encoding="utf-8"?>
<sst xmlns="http://schemas.openxmlformats.org/spreadsheetml/2006/main" count="1203" uniqueCount="573">
  <si>
    <t>Sorszám</t>
  </si>
  <si>
    <t>Megnevezés</t>
  </si>
  <si>
    <t>I.</t>
  </si>
  <si>
    <t>Működési bevételek</t>
  </si>
  <si>
    <t xml:space="preserve">Működési bevételek /Intézmények </t>
  </si>
  <si>
    <t>I.1.Intézményi működési bevételek</t>
  </si>
  <si>
    <t>I.2.Önkormányzatok sajátos működési bevételei</t>
  </si>
  <si>
    <t>I.2.1.Helyi adók</t>
  </si>
  <si>
    <t>I.2.1.1.Építményadó</t>
  </si>
  <si>
    <t>I.2.1.2.Magánszemélyek kommunális adója</t>
  </si>
  <si>
    <t>I.2.1.3.Idegenforgalmi adó tartózkodás után</t>
  </si>
  <si>
    <t>I.2.1.4.Iparűzési adó</t>
  </si>
  <si>
    <t>I.2.2.Átengedett központi adók</t>
  </si>
  <si>
    <t>I.2.2.1.SZJA helyben maradó része</t>
  </si>
  <si>
    <t>I.2.2.2.SZJA jövedelemkülönbség mérséklése</t>
  </si>
  <si>
    <t>I.2.2.3.Gépjárműadó</t>
  </si>
  <si>
    <t>I.2.3.Bírságok,pótlékok és egyéb sajátos bevételek</t>
  </si>
  <si>
    <t>I.2.3.1.Pótlékok, bírságok /adó/</t>
  </si>
  <si>
    <t>I.2.3.2.Bírságok</t>
  </si>
  <si>
    <t>I.2.3.3.Talajterhelési díj</t>
  </si>
  <si>
    <t>II.</t>
  </si>
  <si>
    <t>Támogatások</t>
  </si>
  <si>
    <t>II.1.Önkormányzatok költségvetési támogatása</t>
  </si>
  <si>
    <t>II.1.1.Normatív hozzájárulások</t>
  </si>
  <si>
    <t>II.1.3.Normatív kötött felhasználású támogatások</t>
  </si>
  <si>
    <t>III.</t>
  </si>
  <si>
    <t>Felhalmozási és tőkejellegű bevételek</t>
  </si>
  <si>
    <t>Felhalmozási és tőkejellegű bevételek /Intézmények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</si>
  <si>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</si>
  <si>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</si>
  <si>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</si>
  <si>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</si>
  <si>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</si>
  <si>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4.1.Támogatásértékű működési bevételek /Intézmény</t>
  </si>
  <si>
    <t>4.1.1.OEP-től átvett pénzeszköz</t>
  </si>
  <si>
    <t>4.1.2.Egyéb pénzeszköz átvétel</t>
  </si>
  <si>
    <t>4.2.Támogatásértékű felhalmozási bevételek / Intézmény</t>
  </si>
  <si>
    <t>4.2.1.OEP-től átvett pénzeszkoz</t>
  </si>
  <si>
    <t>4.2.2. Egyéb pénzeszköz átvétel</t>
  </si>
  <si>
    <t>V.</t>
  </si>
  <si>
    <t>Véglegesen átvett pénzeszközök</t>
  </si>
  <si>
    <t>V.1.Működési célú pénzeszköz átvtétel államháztartáson kívülről /Intézmény</t>
  </si>
  <si>
    <t>V.2.Felhalmozási célú pénzeszköz átvétel államháztartáson kívülről / Intézmény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</si>
  <si>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</si>
  <si>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</si>
  <si>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</si>
  <si>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</si>
  <si>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</si>
  <si>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</si>
  <si>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</si>
  <si>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</si>
  <si>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</si>
  <si>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</si>
  <si>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</si>
  <si>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</si>
  <si>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</si>
  <si>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VIII.2.Előző évi pénzmaradvány igénybevétele felhalmozási célra / Intézmény</t>
  </si>
  <si>
    <t>Előző évek pénzmaradványának igénybevétele összesen</t>
  </si>
  <si>
    <t>Bevételek mindösszesen</t>
  </si>
  <si>
    <t>S.sz</t>
  </si>
  <si>
    <t>M e g n e v e z é s</t>
  </si>
  <si>
    <t>Kiadások</t>
  </si>
  <si>
    <t>1.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</si>
  <si>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</si>
  <si>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</si>
  <si>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</si>
  <si>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</si>
  <si>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</si>
  <si>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</si>
  <si>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</si>
  <si>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</si>
  <si>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</si>
  <si>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</si>
  <si>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</si>
  <si>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</si>
  <si>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</si>
  <si>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             Speciális célú támogatások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</si>
  <si>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</si>
  <si>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</si>
  <si>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</si>
  <si>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</si>
  <si>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</si>
  <si>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</si>
  <si>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</si>
  <si>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</si>
  <si>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I. Működési bevételek</t>
  </si>
  <si>
    <t>II.Támogatások</t>
  </si>
  <si>
    <t>III. Felhalmozási és tőkejellegű bevétel</t>
  </si>
  <si>
    <t>IV. Támogatásértékű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</si>
  <si>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</si>
  <si>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</si>
  <si>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</si>
  <si>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</si>
  <si>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</si>
  <si>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</si>
  <si>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</si>
  <si>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</si>
  <si>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</si>
  <si>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</si>
  <si>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</si>
  <si>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Berzsenyi Dániel Gimn</t>
  </si>
  <si>
    <t>Széchenyi Zs. Szakk. és Szakisk.</t>
  </si>
  <si>
    <t>3.</t>
  </si>
  <si>
    <t>Noszlopy G. Isk.</t>
  </si>
  <si>
    <t>- Zeneiskola</t>
  </si>
  <si>
    <t>- Nemesvidi Tagiskola</t>
  </si>
  <si>
    <t>- Mikszáth U.Ált.Iskola</t>
  </si>
  <si>
    <t>- Egységes Pedagógia Sz.</t>
  </si>
  <si>
    <t>4.</t>
  </si>
  <si>
    <t>5.</t>
  </si>
  <si>
    <t>6.</t>
  </si>
  <si>
    <t>GAMESZ</t>
  </si>
  <si>
    <t>7.</t>
  </si>
  <si>
    <t>-Kulturális Közp.</t>
  </si>
  <si>
    <t>-Városi Könyvtár</t>
  </si>
  <si>
    <t>- Múzeum</t>
  </si>
  <si>
    <t>8.</t>
  </si>
  <si>
    <t>9.</t>
  </si>
  <si>
    <t>Fürdő és Szabadidő Központ</t>
  </si>
  <si>
    <t>10.</t>
  </si>
  <si>
    <t>11.</t>
  </si>
  <si>
    <t>TISZK</t>
  </si>
  <si>
    <t>Összesen:</t>
  </si>
  <si>
    <t>12.</t>
  </si>
  <si>
    <t>Kórház</t>
  </si>
  <si>
    <t>VII. Pénzforgalom nélküli bevétel</t>
  </si>
  <si>
    <t>Előző évi p.m. / működési célú/</t>
  </si>
  <si>
    <t>Előző évi p.m. /felhalmozási célú/</t>
  </si>
  <si>
    <t>I+II+III+IV+V+VI+VII</t>
  </si>
  <si>
    <t>Berzsenyi Dániel Gimnázium és Szk</t>
  </si>
  <si>
    <t>Kulturális Közp.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</si>
  <si>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</si>
  <si>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</si>
  <si>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</si>
  <si>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</si>
  <si>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</si>
  <si>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Támogatásértékű működési kiadás</t>
  </si>
  <si>
    <t xml:space="preserve">Működési célú pénzeszközátadás 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</si>
  <si>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</si>
  <si>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</si>
  <si>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</si>
  <si>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</si>
  <si>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</si>
  <si>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</si>
  <si>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</si>
  <si>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</si>
  <si>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</si>
  <si>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</si>
  <si>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</si>
  <si>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</si>
  <si>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</si>
  <si>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</si>
  <si>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</si>
  <si>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</si>
  <si>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</si>
  <si>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</si>
  <si>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</si>
  <si>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</si>
  <si>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</si>
  <si>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</si>
  <si>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</si>
  <si>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</si>
  <si>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</si>
  <si>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</si>
  <si>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</si>
  <si>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</si>
  <si>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</si>
  <si>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</si>
  <si>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</si>
  <si>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</si>
  <si>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</si>
  <si>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</si>
  <si>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</si>
  <si>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</si>
  <si>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</si>
  <si>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</si>
  <si>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</si>
  <si>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</si>
  <si>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</si>
  <si>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</si>
  <si>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Reklám, propaganda, egyéb kiadás</t>
  </si>
  <si>
    <t>Vás. termék , szolgáltatás ÁFA-ja</t>
  </si>
  <si>
    <t>Kiszámlázott termékek és szolgálátatások Áfa befizetése</t>
  </si>
  <si>
    <t>Kamat kiadás állháztartáson kívülre</t>
  </si>
  <si>
    <t>Vagyon-, személyi-, egyéb biztosítások</t>
  </si>
  <si>
    <t>Szellemi tevékenység végzésére kif. (könyvvizsg.)</t>
  </si>
  <si>
    <t>Különféle költségvetési befizetési köt. (normatív állami hozzájárulás visszautalása)</t>
  </si>
  <si>
    <t>Munkáltató által fiz. Szja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</si>
  <si>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</si>
  <si>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</si>
  <si>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</si>
  <si>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</si>
  <si>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</si>
  <si>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</si>
  <si>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</si>
  <si>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</si>
  <si>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</si>
  <si>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</si>
  <si>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</si>
  <si>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</si>
  <si>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</si>
  <si>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</si>
  <si>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Közművelődési pályázatokra</t>
  </si>
  <si>
    <t>Sport támogatás</t>
  </si>
  <si>
    <t xml:space="preserve">                MVFC Labdarúgás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</si>
  <si>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</si>
  <si>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</si>
  <si>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</si>
  <si>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- Röplabda </t>
  </si>
  <si>
    <t xml:space="preserve">                -Küzdő sport</t>
  </si>
  <si>
    <t xml:space="preserve">                -Tenisz</t>
  </si>
  <si>
    <t xml:space="preserve">               - Úszószakosztály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</si>
  <si>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</si>
  <si>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</si>
  <si>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</si>
  <si>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Lovas Szakosztály</t>
  </si>
  <si>
    <t>Speciális célú támogatások</t>
  </si>
  <si>
    <t>Rendkívüli gyerm. véd. tám.</t>
  </si>
  <si>
    <t>Kiegészítő Gyermekvédelmi tám.</t>
  </si>
  <si>
    <t>Rendszeres gyermekvédelmi kedvezmény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</si>
  <si>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</si>
  <si>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</si>
  <si>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</si>
  <si>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</si>
  <si>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</si>
  <si>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</si>
  <si>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</si>
  <si>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</si>
  <si>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</si>
  <si>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</si>
  <si>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</si>
  <si>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</si>
  <si>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</si>
  <si>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</si>
  <si>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</si>
  <si>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4.2.Támogatásértékű felhalmozási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</si>
  <si>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</si>
  <si>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</si>
  <si>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</si>
  <si>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</si>
  <si>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S. sz</t>
  </si>
  <si>
    <t>Kötelezettség</t>
  </si>
  <si>
    <t>Köt.váll.</t>
  </si>
  <si>
    <t>Összesen</t>
  </si>
  <si>
    <t>jogcíme</t>
  </si>
  <si>
    <t xml:space="preserve"> éve</t>
  </si>
  <si>
    <t>Felhalmozási célú hiteltörlesztés (tőke+kamat)</t>
  </si>
  <si>
    <t>Tőke</t>
  </si>
  <si>
    <t>XXI. sz. Iskola hitel</t>
  </si>
  <si>
    <t>Tűzoltó autó beszerzés</t>
  </si>
  <si>
    <t>GAMESZ autó beszerzés</t>
  </si>
  <si>
    <t>Fejlesztési hitel</t>
  </si>
  <si>
    <t>Kötvény I.</t>
  </si>
  <si>
    <t>Kötvény II.</t>
  </si>
  <si>
    <t>Kötvény HYPO</t>
  </si>
  <si>
    <t xml:space="preserve">Összesen </t>
  </si>
  <si>
    <t>Ssz.</t>
  </si>
  <si>
    <t>F e l a d a t</t>
  </si>
  <si>
    <t>Önkormány-zati forrás</t>
  </si>
  <si>
    <t>Külső forrás</t>
  </si>
  <si>
    <t>VÍZÜGYI ÁGAZAT</t>
  </si>
  <si>
    <t>3016 HRSZ-ú árok összekötése a 0423/1 hrsz.-ú magáningatlanon lévő árokkal - vízjogi létesítési engedély elkészítése</t>
  </si>
  <si>
    <t>Bizei utca 20-44.belső vízelvezető árok kialakításának geodéziai kimérése (a munkát a Gamesz elvégzi)</t>
  </si>
  <si>
    <t xml:space="preserve">Napsugár u. 3-19. számú ingatlanok között nyílt vízelvezető árok kialakítása 
</t>
  </si>
  <si>
    <t>Kisfaludy utca 4. számú magáningatlanon keresztül csapadékvíz kivezetés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</si>
  <si>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</si>
  <si>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</si>
  <si>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A Kenyérgyártól D-re lévő árok összekötése a 0256 hrsz.-ú árokkal (a 2640/10 hrsz.-ú ingatlanon), valamint az Aszfaltkeverő teleptől K-re lévő árok bevezetése a 0256 hrsz.-ú árokba és azok kitisztítása</t>
  </si>
  <si>
    <t xml:space="preserve">Kaposvári utca, Kátyú-árok burkolásának vízjogi engedély módosítása
</t>
  </si>
  <si>
    <t>Önkormányza-ti forrás</t>
  </si>
  <si>
    <t>KÖZLEKEDÉSI ÁGAZAT</t>
  </si>
  <si>
    <t>SZOCIÁLIS-, ÉS HUMÁN SZOLGÁLTATÁS, IGAZGATÁS</t>
  </si>
  <si>
    <t>Urnafal építés központi temetőben</t>
  </si>
  <si>
    <t>Mikszáth utcai Általános Iskola udvarán műfüves focipálya építése</t>
  </si>
  <si>
    <t>13.</t>
  </si>
  <si>
    <t>14.</t>
  </si>
  <si>
    <t xml:space="preserve">V. </t>
  </si>
  <si>
    <t>FELÚJÍTÁS</t>
  </si>
  <si>
    <t>Berzsenyi utca felújítása a Kazinczy utcától a Széchenyi utcáig</t>
  </si>
  <si>
    <t>Belterületi fásítás</t>
  </si>
  <si>
    <t>Katona J. utcai óvoda épület felújítása</t>
  </si>
  <si>
    <t>I.2.1.4.Iparűzési adó / állandó tevékenység</t>
  </si>
  <si>
    <t>I.2.1.4.Iparűzési adó / ideiglenes tevékenység</t>
  </si>
  <si>
    <t>ezer Ft</t>
  </si>
  <si>
    <t>Célja</t>
  </si>
  <si>
    <t>Összege</t>
  </si>
  <si>
    <t>Általános tartalék</t>
  </si>
  <si>
    <t>Év során előre nem látható események fedezetére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</si>
  <si>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</si>
  <si>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</si>
  <si>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</si>
  <si>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</si>
  <si>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</si>
  <si>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Sport pályázat</t>
  </si>
  <si>
    <t>Összesen (1+2):</t>
  </si>
  <si>
    <t>Polgármesteri Hivatal szállítói kötelezettség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</si>
  <si>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</si>
  <si>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</si>
  <si>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</si>
  <si>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</si>
  <si>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</si>
  <si>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</si>
  <si>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</si>
  <si>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</si>
  <si>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</si>
  <si>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</si>
  <si>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</si>
  <si>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</si>
  <si>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</si>
  <si>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</si>
  <si>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</si>
  <si>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</si>
  <si>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</si>
  <si>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</si>
  <si>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Működési célú hitelfelvétel</t>
  </si>
  <si>
    <t>Felhalmozási célú hitelfelvétel</t>
  </si>
  <si>
    <t>Pénzmaradvány igénybevétele</t>
  </si>
  <si>
    <t>Bevételi előir. összesen:</t>
  </si>
  <si>
    <t>Járulékok</t>
  </si>
  <si>
    <t>15.</t>
  </si>
  <si>
    <t>Működési célú pénzeszközát.</t>
  </si>
  <si>
    <t>16.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</si>
  <si>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</si>
  <si>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</si>
  <si>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</si>
  <si>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</si>
  <si>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</si>
  <si>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</si>
  <si>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</si>
  <si>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</si>
  <si>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</si>
  <si>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</si>
  <si>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</si>
  <si>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</si>
  <si>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</si>
  <si>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</si>
  <si>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</si>
  <si>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>Bevételek</t>
  </si>
  <si>
    <t xml:space="preserve">I n t é z m é n y </t>
  </si>
  <si>
    <t>Teljes m.időben</t>
  </si>
  <si>
    <t>Részmunkaidőben</t>
  </si>
  <si>
    <t>sz.</t>
  </si>
  <si>
    <t>létszámke-ret ered.ei</t>
  </si>
  <si>
    <t>létszámke-ret mód.ei</t>
  </si>
  <si>
    <t>Berzsenyi Dániel Gimnázium</t>
  </si>
  <si>
    <t>Noszlopy G. Ált. iskola</t>
  </si>
  <si>
    <t>- Nemesvidi tagiskola</t>
  </si>
  <si>
    <t>Óvodai Központ</t>
  </si>
  <si>
    <t>Nemesvidi tagóvoda</t>
  </si>
  <si>
    <t>Művelődési Központ</t>
  </si>
  <si>
    <t>-  TV</t>
  </si>
  <si>
    <t>Gyógyfürdő és Szabadidőközpont</t>
  </si>
  <si>
    <t>Városi Kórház</t>
  </si>
  <si>
    <t>Marcali,Barcs,Kadarkút,    Nagyatád Szakképzés-szervezés Társulás</t>
  </si>
  <si>
    <t xml:space="preserve">      Összesen: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</si>
  <si>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</si>
  <si>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</si>
  <si>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</si>
  <si>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</si>
  <si>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</si>
  <si>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</si>
  <si>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</si>
  <si>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</si>
  <si>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</si>
  <si>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</si>
  <si>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</si>
  <si>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</si>
  <si>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</si>
  <si>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</si>
  <si>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</si>
  <si>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</si>
  <si>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</si>
  <si>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</si>
  <si>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</si>
  <si>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</si>
  <si>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</si>
  <si>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</si>
  <si>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</si>
  <si>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</si>
  <si>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</si>
  <si>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</si>
  <si>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</si>
  <si>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</si>
  <si>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</si>
  <si>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</si>
  <si>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</si>
  <si>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</si>
  <si>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</si>
  <si>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Bérpótló juttatás</t>
  </si>
  <si>
    <t>Rendszeres szoc.segély</t>
  </si>
  <si>
    <t>Forrás megnevezése</t>
  </si>
  <si>
    <t>Kötvény</t>
  </si>
  <si>
    <t>Marcali szennyvíztisztító telep felújítása, Horvátkút városrész csatornázása (Dél-Balaton Szennyvíz projekt része)</t>
  </si>
  <si>
    <t>Móra Ferenc utcaában a kórházhoz parkolók, csapadékvíz elvezetés tervezése és engedélyeztetése</t>
  </si>
  <si>
    <t>Polgármesteri Hivatal eszköz beszerzés</t>
  </si>
  <si>
    <t>Helyi Építési Szabályzat módosítása a Balaton TV-el összhangban (törvényi kötelezettség)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</si>
  <si>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</si>
  <si>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</si>
  <si>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</si>
  <si>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</si>
  <si>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</si>
  <si>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</si>
  <si>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</si>
  <si>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</si>
  <si>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Egyéb kötelezettségek</t>
  </si>
  <si>
    <t>Továbbszámlázott szolgáltatás</t>
  </si>
  <si>
    <t>Kölcsön</t>
  </si>
  <si>
    <t>24.</t>
  </si>
  <si>
    <t>25.</t>
  </si>
  <si>
    <t>Választókerületi alap fejlesztésre</t>
  </si>
  <si>
    <t>I.2.1.5. Telekadó</t>
  </si>
  <si>
    <t>Rendőrség működését elősegítő támogató alap</t>
  </si>
  <si>
    <t>2012. évi előrányzat</t>
  </si>
  <si>
    <t xml:space="preserve">2012.évi előirányzat </t>
  </si>
  <si>
    <t>2012. évi előirányzat</t>
  </si>
  <si>
    <t>Elkerülő út tervezési költsége</t>
  </si>
  <si>
    <t>Marcali Városi Helytörténeti Múzem épületének átalakítása, emelet ráépítés, és Galéria kialakítása</t>
  </si>
  <si>
    <t>BM EU önerő alap</t>
  </si>
  <si>
    <t>Bize - Marcali - Kéthely - balatonújlak leágazó közötti kerékpárút építése</t>
  </si>
  <si>
    <t>Kórház orvosi gép- műszer beszerzés</t>
  </si>
  <si>
    <t>Tűzoltó laktanya építéshez kötődő külső közművek kiépítése</t>
  </si>
  <si>
    <t>HUHR 2</t>
  </si>
  <si>
    <t>HUHR 3</t>
  </si>
  <si>
    <t>Hivatal informatikai fejlesztés</t>
  </si>
  <si>
    <t>Fogorvosi rendelők felújítása</t>
  </si>
  <si>
    <t>Megvalósult pályázat kiadási / 2012-ben kiadásként realizálódik /</t>
  </si>
  <si>
    <t>Választókerületi alap fejlesztésre / áthúzódó tételek/</t>
  </si>
  <si>
    <t>Képviselők 2011. évről áthúzódó tiszteletdíja</t>
  </si>
  <si>
    <t>Polgármesteri Hivatal épület villámhárító berendezés</t>
  </si>
  <si>
    <t>Marcali Város Önkormányzata</t>
  </si>
  <si>
    <t>Marcali Város Önkormányzatának Hivatala</t>
  </si>
  <si>
    <t>Pénzügyi befektetések kiadásai (Részesedés vásárlás)</t>
  </si>
  <si>
    <t>Kiadások összesen:  /1+2+3/</t>
  </si>
  <si>
    <t>Marcali Város Önkormányzata 2012.évi  bevételi előirányzatai</t>
  </si>
  <si>
    <t>Marcali Város Önkormányzatának Hivatala 2012.évi bevételi előirányzatai</t>
  </si>
  <si>
    <t>Marcali Város Önkormányzata 2012.évi kiadási előirányzatai</t>
  </si>
  <si>
    <t>Marcali Város Önkormányzata Hivatalának 2012.évi kiadási előirányzatai</t>
  </si>
  <si>
    <t>Marcali Város Önkormányzata  2012. évi beruházási kiadásai</t>
  </si>
  <si>
    <t>Marcali Város Önkormányzata többéves kihatással járó döntésekből származó kötelezettségei</t>
  </si>
  <si>
    <t>Intézmények összesen</t>
  </si>
  <si>
    <t>Mindösszesen</t>
  </si>
  <si>
    <t>Széchenyi Zs. Szakk. Szakisk.</t>
  </si>
  <si>
    <t>Római Katolikus Egyház támogatása / Horvátkuti templom felújítása /</t>
  </si>
  <si>
    <t>Városrészi önkormányzatok  támogatása</t>
  </si>
  <si>
    <t>Városrészi önkormányzatok támogatása / áthúzódó tételek /</t>
  </si>
  <si>
    <t>Céltartalék (9.+..22.)</t>
  </si>
  <si>
    <t>Marcali Város Önkormányzata, és irányítása alá tartozó költségvetési szervek 2012.évi  bevételi előirányzatai</t>
  </si>
  <si>
    <t>Marcali Város Önkormányzata, és irányítása alá tartozó költségvetési szervek 2012.évi  kiadási előirányzatai</t>
  </si>
  <si>
    <t>Marcali Város Önkormányzata Hivatala, és irányítása alá tartozó költségvetési szervek 2012. évi bevételi előirányzatai</t>
  </si>
  <si>
    <t xml:space="preserve">Közfoglalkoztatottak </t>
  </si>
  <si>
    <t>Marcali Város Önkormányzata, és irányítása alá tartozó költségvetési szervek 2012. évi működési célú bevételei és  kiadásai</t>
  </si>
  <si>
    <t>Marcali Város Önkormányzata, és irányítása alá tartozó költségvetési szervek 2012. évi felhalmozási célú bevételei és  kiadásai</t>
  </si>
  <si>
    <t>Marcali Város Önkormányzata, és irányítása alá tartozó költségvetési szervek 2012. évi összevont költségvetési mérlege</t>
  </si>
  <si>
    <t>Marcali Város Önkormányzata, és irányítása alá tartozó költségvetési szervek 2012. évi általános és céltartalék felhasználása</t>
  </si>
  <si>
    <t>Marcali Város Önkormányzata irányítása alá tartozó kv.szervek</t>
  </si>
  <si>
    <t>Finanszírozás</t>
  </si>
  <si>
    <t>Kiadások  mindösszesen</t>
  </si>
  <si>
    <t>2012. évi  előirányzat</t>
  </si>
  <si>
    <t>2012.évi  előirányzat</t>
  </si>
  <si>
    <t xml:space="preserve"> Felhalmozási kiadás</t>
  </si>
  <si>
    <t xml:space="preserve">Működési célú hiteltörlesztés </t>
  </si>
  <si>
    <t>Támogatási kölcsönök nyújtása / működési</t>
  </si>
  <si>
    <t>Támogatási kölcsönök nyújtása /felhalmozási</t>
  </si>
  <si>
    <t>Felhalmozási célú hiteltörlesztés</t>
  </si>
  <si>
    <t>KEOP-2009-1.2.0 (nettó 85%-a), ÁFA, Kötvény</t>
  </si>
  <si>
    <t>KÖZOP-3.2.0/c-08-11-2011-0005:  234 306 eFt, Kéthely: 2 139 eFt, Kötvény</t>
  </si>
  <si>
    <t>Céltámogatás, Kötvény</t>
  </si>
  <si>
    <t>SM.Tem.Kft, Kötvény</t>
  </si>
  <si>
    <t>OKF, Kötvény</t>
  </si>
  <si>
    <t>NFÜ</t>
  </si>
  <si>
    <t>Marcali Város Önkormányzata, és irányítása alá tartozó költségvetési szervek 2012. évi engedélyezett létszám előirányzatai</t>
  </si>
  <si>
    <t>Adók díjak egyéb befizetések</t>
  </si>
  <si>
    <t>Múzeum köz parkoló tervezés, építés</t>
  </si>
  <si>
    <t>Helyi Építési Szabályzathoz alaptérkép készítés</t>
  </si>
  <si>
    <t>Önkormányzat Hivatala</t>
  </si>
  <si>
    <t>2012.évi mód.ei</t>
  </si>
  <si>
    <t>2012.évi mód. előirányzat</t>
  </si>
  <si>
    <t>2012. évi mód. előir.</t>
  </si>
  <si>
    <t>2012.évi mód.előir.</t>
  </si>
  <si>
    <t>2012. évi módosított előirányzat</t>
  </si>
  <si>
    <t>2012. évi módosított ei</t>
  </si>
  <si>
    <t>Szellemi tevékenység végzésére kif.(könyvvizsg.)</t>
  </si>
  <si>
    <t>Bérleti díj</t>
  </si>
  <si>
    <t>Egyéb dologi kiadás</t>
  </si>
  <si>
    <t>Marcali Lenin u . ivóvízhálózat rekontsrukció</t>
  </si>
  <si>
    <t>Tavasz u. I. és IV.számú háziorvosi körzet épületének felújítása</t>
  </si>
  <si>
    <t>II.1.5.Céltámogatások</t>
  </si>
  <si>
    <t>II.1.4. Vis maior támogatás</t>
  </si>
  <si>
    <t>Működési bevételek / Hivatal,Önkormányzat/</t>
  </si>
  <si>
    <t>Felhalmozási és tőkejellegű bevételek /Hivatal, Önkormányzat/</t>
  </si>
  <si>
    <t>4.1.Támogatásértékű működési bevételek /Hivatal, Önkormányzat/</t>
  </si>
  <si>
    <t>4.2.Támogatásértékű felhalmozási bevételek /Hivatal, Önkormányzat/</t>
  </si>
  <si>
    <t>V.1.Működési célú pénzeszköz átvtétel államháztartáson kívülről / Hivatal, Önkorm./</t>
  </si>
  <si>
    <t>V.2.Felhalmozási célú pénzeszköz átvétel államháztartáson kívülről / Hivatal, Önkorm./</t>
  </si>
  <si>
    <t>Támogatási kölcsönök visszatérülése,igénybevétele, működési /Hivatal. Önkormányzat/</t>
  </si>
  <si>
    <t>Támogatási kölcsönök visszatérülése,igénybevétele, felhalmozási /Hivatal,Önkorm./</t>
  </si>
  <si>
    <t>VIII.1.Előző évi pénzmaradvány igénybevétele működési célra /Hivatal, Önkormányzat/</t>
  </si>
  <si>
    <t>VIII.2.Előző évi pénzmaradvány igénybevétele felhalmozási célra / Hivatal, Önkorm./</t>
  </si>
  <si>
    <t xml:space="preserve">2012 évi kv. </t>
  </si>
  <si>
    <t>foglalkozta-tott</t>
  </si>
  <si>
    <t>Marcali Város Önkormányzata Hivatala, és  irányítása alá tartozó költségvetési szervek 2012. évi kiadási előirányzatai                                          ezer Ft</t>
  </si>
  <si>
    <t>2012. évi mód. előirányzat</t>
  </si>
  <si>
    <t>Létszám: fő</t>
  </si>
  <si>
    <t>2012. évi mód.előirányzat</t>
  </si>
  <si>
    <t>2012. évi mód.eelőirányzat</t>
  </si>
  <si>
    <t xml:space="preserve">célok szerint évenkénti bontásban                                                                                                                                                                                                               </t>
  </si>
  <si>
    <t xml:space="preserve">Marcali Város Önkormányzata, és irányítása alá tartozó költségvetési szervek  előirányzati ütemterve 2012.évre                         </t>
  </si>
  <si>
    <t>II.1.2. Egyéb központosított előirányzatok</t>
  </si>
  <si>
    <t xml:space="preserve">2012.évi  mód.előirányzat </t>
  </si>
  <si>
    <t>2012 évi keresetkiegészítés előleg</t>
  </si>
  <si>
    <t xml:space="preserve">           Szívbetegekért Közalapítvány</t>
  </si>
  <si>
    <t xml:space="preserve">          Megbékélés Szociális Otthon Alapítvány</t>
  </si>
  <si>
    <t>Egyéb, támogatásértékű műk.kiadás, műk.célú pe. átadás</t>
  </si>
  <si>
    <t>Baglas együttes támogatása</t>
  </si>
  <si>
    <t>Marcali-Boronka Hagyományörző Egyesület</t>
  </si>
  <si>
    <t>II.1.6 Központi előirányzat</t>
  </si>
  <si>
    <t>II.1.7. ÖNHIKI</t>
  </si>
  <si>
    <t xml:space="preserve">             Dologi kiadás</t>
  </si>
  <si>
    <t>Csillagvirág Modellóvoda</t>
  </si>
  <si>
    <t>II.1.4.Vis maior támogatás</t>
  </si>
  <si>
    <t>II.1.5 Céltámogatások</t>
  </si>
  <si>
    <t>II.1.6. Központi előirányzat</t>
  </si>
  <si>
    <t xml:space="preserve"> Egységes Pedagógiai Szolgálat</t>
  </si>
  <si>
    <t>Marcali Város Önkorm. Hivatala</t>
  </si>
  <si>
    <t>Ivóvíz, szennyvízhálózat rekonstrukció, csapadékvízelvezetési munkák</t>
  </si>
  <si>
    <t>Ivóvíz-szennyvíz közművek rekonstrukciója</t>
  </si>
  <si>
    <t>Gombai temető parkoló és járda</t>
  </si>
  <si>
    <t>Széchenyi  u. temető parcellák kialakítása</t>
  </si>
  <si>
    <t>Önkormányzati alapnyilvántartást támogató helyi nyilvántartó rendszer</t>
  </si>
  <si>
    <t>Gépek berendezések felújítása</t>
  </si>
  <si>
    <t>Kötvény, csak legalább 50 % pályázati támog.</t>
  </si>
  <si>
    <t>Múzeum eszköz vásárlás</t>
  </si>
  <si>
    <t>MOP-3.2.8,B-12/1-2012-0024 pályázat</t>
  </si>
  <si>
    <t>- Nemesvidi Tagóvoda 08.01-től</t>
  </si>
  <si>
    <t>- Csillagvirág Modellóvoda 09.01-től</t>
  </si>
  <si>
    <t>- Óvodai Központ 07.31-ig</t>
  </si>
  <si>
    <t xml:space="preserve">- Nemesvidi Tagóvoda 07.31-ig </t>
  </si>
  <si>
    <t>- Óvodai Központ 07.31-  ig</t>
  </si>
  <si>
    <t>-Nemesvidi Tagóvoda 07.31-ig</t>
  </si>
  <si>
    <t xml:space="preserve">- Nemesvidi Tagiskola 07-31-ig </t>
  </si>
  <si>
    <t>- Nemesvidi Tagóvoda 07.31-ig</t>
  </si>
  <si>
    <t>-Csillagvirág Modellóvoda 09.01-től</t>
  </si>
  <si>
    <t>-Óvodai Központ 07.31-ig</t>
  </si>
  <si>
    <t>Intézmények összesen:</t>
  </si>
  <si>
    <t>- Csillagvirág Modellóvoda 08.01-től</t>
  </si>
  <si>
    <t>Óvodai Központ. 08.01-től</t>
  </si>
  <si>
    <t>óvodai Központ 08.01-től</t>
  </si>
  <si>
    <t>Óvodai Központ 08.01-től</t>
  </si>
  <si>
    <t>Óvodai Központ. 08.01-ig</t>
  </si>
  <si>
    <t>Zeneiskola felújítása</t>
  </si>
  <si>
    <t>Személyi juttatás</t>
  </si>
  <si>
    <t>Ebből: Személyi juttatás</t>
  </si>
  <si>
    <t xml:space="preserve">            Munkaadókat terhelő járulék</t>
  </si>
  <si>
    <t>Intézmények  összesen:</t>
  </si>
  <si>
    <t>Polgármesteri Hivatal energetikai felújítás, pályázat előkészítés</t>
  </si>
  <si>
    <t xml:space="preserve">1.melléklet az .../2012.(XII.21.) önkormányzati rendelehez </t>
  </si>
  <si>
    <t xml:space="preserve">2. melléklet a  .. /2012.(XII.21.) önkormányzati rendelehez </t>
  </si>
  <si>
    <t>3. melléklet az  .../2012.(XII.21.) önkormányzati rendelethez</t>
  </si>
  <si>
    <t xml:space="preserve">                                                                                 4. melléklet az .../2012.(XII.21.) önkormányzati rendelethez</t>
  </si>
  <si>
    <t xml:space="preserve">5/1. melléklet az .../2012.(XII.21.) önkormányzati rendelehez </t>
  </si>
  <si>
    <t xml:space="preserve">5/2. melléklet az .../2012.(XII.21.) önkormányzati rendelethez </t>
  </si>
  <si>
    <t>6. melléklet az .../2012.(XII.21.) önkormányzati rendelethez</t>
  </si>
  <si>
    <t>7. melléklet az .../2012.( XII.21.) önkormányzati rendelethez</t>
  </si>
  <si>
    <t>8.melléklet az .../2012.(XII.21.) önkormányzati rendelethez</t>
  </si>
  <si>
    <t>9/1. melléklet az .../2012.(XII.21.) önkormányzati rendelethez</t>
  </si>
  <si>
    <t>9/2. melléklet az ... /2012.(XII.21.) önkormányzati rendelethez</t>
  </si>
  <si>
    <t>9/3. melléklet az .../2012. (XII.21.) önkormányzati rendelethez</t>
  </si>
  <si>
    <t>11. melléklet az  .../2012.(XII.21.) önkormányzati rendelethez</t>
  </si>
  <si>
    <t>12. melléklet az .../2012.(XII.21.) önkormányzati rendelethez</t>
  </si>
  <si>
    <t>13. melléklet az .../2012 (XII.21.) önkormányzati rendelethez</t>
  </si>
  <si>
    <t xml:space="preserve">1.tájékoztató kimutatás az .../2012.( XII.21.) önkormányzati rendelehez </t>
  </si>
  <si>
    <t xml:space="preserve">2. tájékoztató kimutatás az .../2012.(XII.21.) önkormányzati rendelehez </t>
  </si>
  <si>
    <t>Gyék, Katona J u-i óvoda energetikai felújítás, pályázat előkészítés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</si>
</sst>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  <numFmt numFmtId="184" formatCode="[$€-2]\ #\ ##,000_);[Red]\([$€-2]\ #\ ##,000\)"/>
    <numFmt numFmtId="185" formatCode="0.0"/>
    <numFmt numFmtId="186" formatCode="0.E+00"/>
    <numFmt numFmtId="187" formatCode="[$-F800]dddd\,\ mmmm\ dd\,\ yy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15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3" fontId="24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7" fillId="22" borderId="14" xfId="0" applyFont="1" applyFill="1" applyBorder="1" applyAlignment="1">
      <alignment horizontal="center" vertical="top" wrapText="1"/>
    </xf>
    <xf numFmtId="0" fontId="24" fillId="22" borderId="15" xfId="0" applyFont="1" applyFill="1" applyBorder="1" applyAlignment="1">
      <alignment horizontal="center" wrapText="1"/>
    </xf>
    <xf numFmtId="0" fontId="24" fillId="22" borderId="16" xfId="0" applyFont="1" applyFill="1" applyBorder="1" applyAlignment="1">
      <alignment horizontal="center" wrapText="1"/>
    </xf>
    <xf numFmtId="0" fontId="24" fillId="22" borderId="17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6" xfId="0" applyNumberFormat="1" applyFont="1" applyBorder="1" applyAlignment="1">
      <alignment horizontal="right" wrapText="1"/>
    </xf>
    <xf numFmtId="3" fontId="23" fillId="0" borderId="18" xfId="0" applyNumberFormat="1" applyFont="1" applyBorder="1" applyAlignment="1">
      <alignment horizontal="right" vertical="top" wrapText="1"/>
    </xf>
    <xf numFmtId="0" fontId="23" fillId="0" borderId="19" xfId="0" applyFont="1" applyBorder="1" applyAlignment="1">
      <alignment vertical="top" wrapText="1"/>
    </xf>
    <xf numFmtId="3" fontId="23" fillId="0" borderId="20" xfId="0" applyNumberFormat="1" applyFont="1" applyBorder="1" applyAlignment="1">
      <alignment horizontal="right" vertical="top" wrapText="1"/>
    </xf>
    <xf numFmtId="3" fontId="24" fillId="0" borderId="21" xfId="0" applyNumberFormat="1" applyFont="1" applyBorder="1" applyAlignment="1">
      <alignment horizontal="right" wrapText="1"/>
    </xf>
    <xf numFmtId="3" fontId="24" fillId="0" borderId="22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23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7" fillId="22" borderId="13" xfId="0" applyFont="1" applyFill="1" applyBorder="1" applyAlignment="1">
      <alignment horizontal="center" vertical="top" wrapText="1"/>
    </xf>
    <xf numFmtId="3" fontId="23" fillId="0" borderId="17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wrapText="1"/>
    </xf>
    <xf numFmtId="0" fontId="23" fillId="0" borderId="0" xfId="0" applyFont="1" applyBorder="1" applyAlignment="1">
      <alignment/>
    </xf>
    <xf numFmtId="0" fontId="25" fillId="0" borderId="25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3" fontId="23" fillId="0" borderId="17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wrapText="1"/>
    </xf>
    <xf numFmtId="0" fontId="23" fillId="0" borderId="27" xfId="0" applyFont="1" applyBorder="1" applyAlignment="1">
      <alignment wrapText="1"/>
    </xf>
    <xf numFmtId="3" fontId="24" fillId="0" borderId="28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7" fillId="22" borderId="29" xfId="0" applyFont="1" applyFill="1" applyBorder="1" applyAlignment="1">
      <alignment horizontal="center" vertical="top" wrapText="1"/>
    </xf>
    <xf numFmtId="0" fontId="27" fillId="22" borderId="30" xfId="0" applyFont="1" applyFill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4" fillId="0" borderId="32" xfId="0" applyFont="1" applyBorder="1" applyAlignment="1">
      <alignment vertical="top" wrapText="1"/>
    </xf>
    <xf numFmtId="3" fontId="24" fillId="0" borderId="33" xfId="0" applyNumberFormat="1" applyFont="1" applyFill="1" applyBorder="1" applyAlignment="1">
      <alignment horizontal="right" vertical="top" wrapText="1"/>
    </xf>
    <xf numFmtId="0" fontId="24" fillId="0" borderId="34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3" fontId="24" fillId="0" borderId="35" xfId="0" applyNumberFormat="1" applyFont="1" applyBorder="1" applyAlignment="1">
      <alignment horizontal="right" vertical="top" wrapText="1"/>
    </xf>
    <xf numFmtId="0" fontId="23" fillId="0" borderId="35" xfId="0" applyFont="1" applyBorder="1" applyAlignment="1">
      <alignment vertical="top" wrapText="1"/>
    </xf>
    <xf numFmtId="0" fontId="23" fillId="0" borderId="3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33" fillId="0" borderId="36" xfId="65" applyNumberFormat="1" applyFont="1" applyBorder="1" applyAlignment="1">
      <alignment horizontal="center"/>
      <protection/>
    </xf>
    <xf numFmtId="167" fontId="33" fillId="0" borderId="37" xfId="65" applyNumberFormat="1" applyFont="1" applyBorder="1" applyAlignment="1">
      <alignment horizontal="center"/>
      <protection/>
    </xf>
    <xf numFmtId="167" fontId="33" fillId="0" borderId="38" xfId="65" applyNumberFormat="1" applyFont="1" applyBorder="1" applyAlignment="1">
      <alignment horizontal="centerContinuous" vertical="center"/>
      <protection/>
    </xf>
    <xf numFmtId="167" fontId="33" fillId="0" borderId="39" xfId="65" applyNumberFormat="1" applyFont="1" applyBorder="1" applyAlignment="1">
      <alignment horizontal="centerContinuous" vertical="center"/>
      <protection/>
    </xf>
    <xf numFmtId="167" fontId="33" fillId="0" borderId="40" xfId="65" applyNumberFormat="1" applyFont="1" applyBorder="1" applyAlignment="1">
      <alignment horizontal="centerContinuous" vertical="center"/>
      <protection/>
    </xf>
    <xf numFmtId="167" fontId="33" fillId="0" borderId="41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Alignment="1">
      <alignment vertical="center"/>
      <protection/>
    </xf>
    <xf numFmtId="167" fontId="34" fillId="0" borderId="42" xfId="65" applyNumberFormat="1" applyFont="1" applyBorder="1" applyAlignment="1">
      <alignment horizontal="center" vertical="center"/>
      <protection/>
    </xf>
    <xf numFmtId="167" fontId="33" fillId="0" borderId="43" xfId="65" applyNumberFormat="1" applyFont="1" applyBorder="1" applyAlignment="1">
      <alignment horizontal="center" vertical="center" wrapText="1"/>
      <protection/>
    </xf>
    <xf numFmtId="167" fontId="33" fillId="0" borderId="44" xfId="65" applyNumberFormat="1" applyFont="1" applyBorder="1" applyAlignment="1">
      <alignment horizontal="center" vertical="center"/>
      <protection/>
    </xf>
    <xf numFmtId="167" fontId="33" fillId="0" borderId="45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Alignment="1">
      <alignment horizontal="center" vertical="center"/>
      <protection/>
    </xf>
    <xf numFmtId="167" fontId="32" fillId="0" borderId="46" xfId="65" applyNumberFormat="1" applyFont="1" applyBorder="1" applyAlignment="1">
      <alignment horizontal="center" vertical="center" wrapText="1"/>
      <protection/>
    </xf>
    <xf numFmtId="167" fontId="32" fillId="0" borderId="47" xfId="65" applyNumberFormat="1" applyFont="1" applyBorder="1" applyAlignment="1" applyProtection="1">
      <alignment vertical="center" wrapText="1"/>
      <protection locked="0"/>
    </xf>
    <xf numFmtId="167" fontId="17" fillId="24" borderId="47" xfId="65" applyNumberFormat="1" applyFont="1" applyFill="1" applyBorder="1" applyAlignment="1" applyProtection="1">
      <alignment vertical="center" wrapText="1"/>
      <protection/>
    </xf>
    <xf numFmtId="167" fontId="17" fillId="0" borderId="48" xfId="65" applyNumberFormat="1" applyFont="1" applyBorder="1" applyAlignment="1">
      <alignment vertical="center" wrapText="1"/>
      <protection/>
    </xf>
    <xf numFmtId="167" fontId="32" fillId="0" borderId="15" xfId="65" applyNumberFormat="1" applyFont="1" applyBorder="1" applyAlignment="1">
      <alignment horizontal="center" vertical="center" wrapText="1"/>
      <protection/>
    </xf>
    <xf numFmtId="167" fontId="35" fillId="0" borderId="10" xfId="64" applyNumberFormat="1" applyFont="1" applyBorder="1" applyAlignment="1" applyProtection="1">
      <alignment vertical="center" wrapText="1"/>
      <protection locked="0"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49" xfId="65" applyNumberFormat="1" applyFont="1" applyBorder="1" applyAlignment="1" applyProtection="1">
      <alignment vertical="center" wrapText="1"/>
      <protection locked="0"/>
    </xf>
    <xf numFmtId="167" fontId="17" fillId="0" borderId="50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32" fillId="0" borderId="51" xfId="65" applyNumberFormat="1" applyFont="1" applyBorder="1" applyAlignment="1">
      <alignment horizontal="center" vertical="center" wrapText="1"/>
      <protection/>
    </xf>
    <xf numFmtId="167" fontId="35" fillId="0" borderId="15" xfId="64" applyNumberFormat="1" applyFont="1" applyBorder="1" applyAlignment="1" applyProtection="1">
      <alignment vertical="center" wrapText="1"/>
      <protection locked="0"/>
    </xf>
    <xf numFmtId="167" fontId="35" fillId="0" borderId="52" xfId="64" applyNumberFormat="1" applyFont="1" applyBorder="1" applyAlignment="1" applyProtection="1">
      <alignment vertical="center" wrapText="1"/>
      <protection locked="0"/>
    </xf>
    <xf numFmtId="168" fontId="17" fillId="0" borderId="18" xfId="64" applyNumberFormat="1" applyFont="1" applyBorder="1" applyAlignment="1" applyProtection="1">
      <alignment vertical="center" wrapText="1"/>
      <protection locked="0"/>
    </xf>
    <xf numFmtId="167" fontId="17" fillId="0" borderId="18" xfId="65" applyNumberFormat="1" applyFont="1" applyBorder="1" applyAlignment="1" applyProtection="1">
      <alignment vertical="center" wrapText="1"/>
      <protection locked="0"/>
    </xf>
    <xf numFmtId="167" fontId="32" fillId="0" borderId="53" xfId="65" applyNumberFormat="1" applyFont="1" applyBorder="1" applyAlignment="1">
      <alignment horizontal="center" vertical="center" wrapText="1"/>
      <protection/>
    </xf>
    <xf numFmtId="167" fontId="33" fillId="0" borderId="54" xfId="65" applyNumberFormat="1" applyFont="1" applyBorder="1" applyAlignment="1">
      <alignment vertical="center" wrapText="1"/>
      <protection/>
    </xf>
    <xf numFmtId="167" fontId="17" fillId="24" borderId="45" xfId="65" applyNumberFormat="1" applyFont="1" applyFill="1" applyBorder="1" applyAlignment="1" applyProtection="1">
      <alignment vertical="center" wrapText="1"/>
      <protection/>
    </xf>
    <xf numFmtId="167" fontId="17" fillId="0" borderId="45" xfId="65" applyNumberFormat="1" applyFont="1" applyBorder="1" applyAlignment="1" applyProtection="1">
      <alignment vertical="center" wrapText="1"/>
      <protection locked="0"/>
    </xf>
    <xf numFmtId="167" fontId="17" fillId="0" borderId="45" xfId="65" applyNumberFormat="1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22" borderId="46" xfId="0" applyFont="1" applyFill="1" applyBorder="1" applyAlignment="1">
      <alignment horizontal="center" vertical="center" wrapText="1"/>
    </xf>
    <xf numFmtId="0" fontId="38" fillId="22" borderId="47" xfId="0" applyFont="1" applyFill="1" applyBorder="1" applyAlignment="1">
      <alignment horizontal="center" vertical="center" wrapText="1"/>
    </xf>
    <xf numFmtId="0" fontId="38" fillId="22" borderId="55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vertical="top" wrapText="1"/>
    </xf>
    <xf numFmtId="0" fontId="23" fillId="0" borderId="57" xfId="0" applyFont="1" applyBorder="1" applyAlignment="1">
      <alignment horizontal="center" vertical="center" wrapText="1"/>
    </xf>
    <xf numFmtId="0" fontId="39" fillId="7" borderId="46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top" wrapText="1"/>
    </xf>
    <xf numFmtId="3" fontId="23" fillId="0" borderId="49" xfId="0" applyNumberFormat="1" applyFont="1" applyFill="1" applyBorder="1" applyAlignment="1">
      <alignment horizontal="right" vertical="center" wrapText="1"/>
    </xf>
    <xf numFmtId="10" fontId="23" fillId="0" borderId="5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right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22" borderId="46" xfId="0" applyFont="1" applyFill="1" applyBorder="1" applyAlignment="1">
      <alignment vertical="top" wrapText="1"/>
    </xf>
    <xf numFmtId="0" fontId="27" fillId="22" borderId="47" xfId="0" applyFont="1" applyFill="1" applyBorder="1" applyAlignment="1">
      <alignment horizontal="left" vertical="center" wrapText="1"/>
    </xf>
    <xf numFmtId="3" fontId="27" fillId="22" borderId="47" xfId="0" applyNumberFormat="1" applyFont="1" applyFill="1" applyBorder="1" applyAlignment="1">
      <alignment horizontal="right" vertical="center" wrapText="1"/>
    </xf>
    <xf numFmtId="10" fontId="24" fillId="22" borderId="5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8" fillId="22" borderId="46" xfId="0" applyFont="1" applyFill="1" applyBorder="1" applyAlignment="1">
      <alignment horizontal="center" vertical="center" wrapText="1"/>
    </xf>
    <xf numFmtId="0" fontId="38" fillId="22" borderId="47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56" xfId="0" applyFont="1" applyBorder="1" applyAlignment="1">
      <alignment vertical="top" wrapText="1"/>
    </xf>
    <xf numFmtId="0" fontId="39" fillId="7" borderId="46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4" fillId="22" borderId="46" xfId="0" applyFont="1" applyFill="1" applyBorder="1" applyAlignment="1">
      <alignment horizontal="right" vertical="center" wrapText="1"/>
    </xf>
    <xf numFmtId="0" fontId="27" fillId="22" borderId="47" xfId="0" applyFont="1" applyFill="1" applyBorder="1" applyAlignment="1">
      <alignment horizontal="left" vertical="center" wrapText="1"/>
    </xf>
    <xf numFmtId="3" fontId="27" fillId="22" borderId="47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center" wrapText="1"/>
    </xf>
    <xf numFmtId="3" fontId="23" fillId="0" borderId="49" xfId="0" applyNumberFormat="1" applyFont="1" applyFill="1" applyBorder="1" applyAlignment="1">
      <alignment vertical="center" wrapText="1"/>
    </xf>
    <xf numFmtId="3" fontId="23" fillId="0" borderId="49" xfId="0" applyNumberFormat="1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10" fontId="23" fillId="0" borderId="61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10" fontId="23" fillId="0" borderId="62" xfId="0" applyNumberFormat="1" applyFont="1" applyBorder="1" applyAlignment="1">
      <alignment horizontal="center" vertical="center"/>
    </xf>
    <xf numFmtId="9" fontId="37" fillId="0" borderId="0" xfId="0" applyNumberFormat="1" applyFont="1" applyAlignment="1">
      <alignment/>
    </xf>
    <xf numFmtId="3" fontId="23" fillId="0" borderId="56" xfId="0" applyNumberFormat="1" applyFont="1" applyFill="1" applyBorder="1" applyAlignment="1">
      <alignment horizontal="right" vertical="center" wrapText="1"/>
    </xf>
    <xf numFmtId="10" fontId="23" fillId="0" borderId="61" xfId="0" applyNumberFormat="1" applyFont="1" applyFill="1" applyBorder="1" applyAlignment="1">
      <alignment horizontal="center" vertical="center" wrapText="1"/>
    </xf>
    <xf numFmtId="0" fontId="25" fillId="22" borderId="46" xfId="0" applyFont="1" applyFill="1" applyBorder="1" applyAlignment="1">
      <alignment horizontal="center" vertical="center" wrapText="1"/>
    </xf>
    <xf numFmtId="0" fontId="27" fillId="22" borderId="47" xfId="0" applyFont="1" applyFill="1" applyBorder="1" applyAlignment="1">
      <alignment vertical="center" wrapText="1"/>
    </xf>
    <xf numFmtId="3" fontId="27" fillId="22" borderId="47" xfId="0" applyNumberFormat="1" applyFont="1" applyFill="1" applyBorder="1" applyAlignment="1">
      <alignment horizontal="right" vertical="center"/>
    </xf>
    <xf numFmtId="10" fontId="27" fillId="22" borderId="55" xfId="0" applyNumberFormat="1" applyFont="1" applyFill="1" applyBorder="1" applyAlignment="1">
      <alignment horizontal="center" vertical="center" wrapText="1"/>
    </xf>
    <xf numFmtId="9" fontId="3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0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3" fontId="48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39" fillId="0" borderId="19" xfId="0" applyFont="1" applyFill="1" applyBorder="1" applyAlignment="1">
      <alignment vertical="top" wrapText="1"/>
    </xf>
    <xf numFmtId="0" fontId="40" fillId="0" borderId="56" xfId="0" applyFont="1" applyFill="1" applyBorder="1" applyAlignment="1">
      <alignment horizontal="center" vertical="top" wrapText="1"/>
    </xf>
    <xf numFmtId="0" fontId="23" fillId="0" borderId="58" xfId="0" applyFont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27" fillId="22" borderId="46" xfId="0" applyFont="1" applyFill="1" applyBorder="1" applyAlignment="1">
      <alignment vertical="center" wrapText="1"/>
    </xf>
    <xf numFmtId="10" fontId="24" fillId="22" borderId="55" xfId="0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0" fontId="51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64" xfId="0" applyBorder="1" applyAlignment="1">
      <alignment/>
    </xf>
    <xf numFmtId="0" fontId="51" fillId="0" borderId="65" xfId="0" applyFont="1" applyBorder="1" applyAlignment="1">
      <alignment/>
    </xf>
    <xf numFmtId="0" fontId="51" fillId="0" borderId="66" xfId="0" applyFont="1" applyBorder="1" applyAlignment="1">
      <alignment/>
    </xf>
    <xf numFmtId="0" fontId="23" fillId="0" borderId="67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0" fillId="0" borderId="56" xfId="0" applyFont="1" applyFill="1" applyBorder="1" applyAlignment="1">
      <alignment vertical="center" wrapText="1"/>
    </xf>
    <xf numFmtId="0" fontId="53" fillId="0" borderId="0" xfId="67" applyProtection="1">
      <alignment/>
      <protection locked="0"/>
    </xf>
    <xf numFmtId="0" fontId="53" fillId="0" borderId="0" xfId="67" applyProtection="1">
      <alignment/>
      <protection/>
    </xf>
    <xf numFmtId="0" fontId="17" fillId="0" borderId="68" xfId="67" applyFont="1" applyBorder="1" applyAlignment="1" applyProtection="1">
      <alignment horizontal="left" vertical="center"/>
      <protection/>
    </xf>
    <xf numFmtId="0" fontId="54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69" xfId="67" applyNumberFormat="1" applyFont="1" applyBorder="1" applyAlignment="1" applyProtection="1">
      <alignment vertical="center"/>
      <protection/>
    </xf>
    <xf numFmtId="0" fontId="53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53" fillId="0" borderId="0" xfId="67" applyNumberFormat="1" applyAlignment="1" applyProtection="1">
      <alignment vertical="center"/>
      <protection locked="0"/>
    </xf>
    <xf numFmtId="0" fontId="53" fillId="0" borderId="0" xfId="67" applyAlignment="1" applyProtection="1">
      <alignment vertical="center"/>
      <protection locked="0"/>
    </xf>
    <xf numFmtId="0" fontId="17" fillId="0" borderId="70" xfId="67" applyFont="1" applyBorder="1" applyAlignment="1" applyProtection="1">
      <alignment horizontal="left" vertical="center"/>
      <protection/>
    </xf>
    <xf numFmtId="0" fontId="32" fillId="0" borderId="71" xfId="67" applyFont="1" applyBorder="1" applyAlignment="1" applyProtection="1">
      <alignment vertical="center"/>
      <protection/>
    </xf>
    <xf numFmtId="167" fontId="32" fillId="0" borderId="71" xfId="67" applyNumberFormat="1" applyFont="1" applyBorder="1" applyAlignment="1" applyProtection="1">
      <alignment vertical="center"/>
      <protection/>
    </xf>
    <xf numFmtId="167" fontId="32" fillId="0" borderId="72" xfId="67" applyNumberFormat="1" applyFont="1" applyBorder="1" applyAlignment="1" applyProtection="1">
      <alignment vertical="center"/>
      <protection/>
    </xf>
    <xf numFmtId="3" fontId="53" fillId="0" borderId="0" xfId="67" applyNumberFormat="1" applyAlignment="1" applyProtection="1">
      <alignment vertical="center"/>
      <protection/>
    </xf>
    <xf numFmtId="0" fontId="32" fillId="0" borderId="70" xfId="67" applyFont="1" applyBorder="1" applyAlignment="1" applyProtection="1">
      <alignment horizontal="left" vertical="center"/>
      <protection/>
    </xf>
    <xf numFmtId="167" fontId="53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0" fontId="24" fillId="22" borderId="36" xfId="0" applyFont="1" applyFill="1" applyBorder="1" applyAlignment="1">
      <alignment horizontal="center" vertical="top" wrapText="1"/>
    </xf>
    <xf numFmtId="0" fontId="24" fillId="22" borderId="42" xfId="0" applyFont="1" applyFill="1" applyBorder="1" applyAlignment="1">
      <alignment horizontal="center" vertical="top" wrapText="1"/>
    </xf>
    <xf numFmtId="0" fontId="23" fillId="0" borderId="53" xfId="0" applyFont="1" applyBorder="1" applyAlignment="1">
      <alignment horizontal="center" vertical="center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 quotePrefix="1">
      <alignment vertical="top" wrapText="1"/>
    </xf>
    <xf numFmtId="49" fontId="23" fillId="0" borderId="35" xfId="0" applyNumberFormat="1" applyFont="1" applyBorder="1" applyAlignment="1">
      <alignment vertical="top" wrapText="1"/>
    </xf>
    <xf numFmtId="0" fontId="23" fillId="0" borderId="33" xfId="0" applyFont="1" applyBorder="1" applyAlignment="1">
      <alignment wrapText="1"/>
    </xf>
    <xf numFmtId="0" fontId="23" fillId="0" borderId="73" xfId="0" applyFont="1" applyBorder="1" applyAlignment="1">
      <alignment horizontal="center" wrapText="1"/>
    </xf>
    <xf numFmtId="0" fontId="23" fillId="0" borderId="62" xfId="0" applyFont="1" applyBorder="1" applyAlignment="1">
      <alignment vertical="top" wrapText="1"/>
    </xf>
    <xf numFmtId="0" fontId="23" fillId="0" borderId="74" xfId="0" applyFont="1" applyBorder="1" applyAlignment="1">
      <alignment horizontal="center" wrapText="1"/>
    </xf>
    <xf numFmtId="0" fontId="23" fillId="0" borderId="75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24" fillId="0" borderId="76" xfId="0" applyFont="1" applyBorder="1" applyAlignment="1">
      <alignment vertical="top" wrapText="1"/>
    </xf>
    <xf numFmtId="167" fontId="17" fillId="0" borderId="0" xfId="62" applyNumberFormat="1" applyAlignment="1">
      <alignment vertical="center" wrapText="1"/>
      <protection/>
    </xf>
    <xf numFmtId="167" fontId="55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1" fillId="0" borderId="0" xfId="62" applyNumberFormat="1" applyFont="1" applyAlignment="1">
      <alignment horizontal="right" vertical="center"/>
      <protection/>
    </xf>
    <xf numFmtId="167" fontId="27" fillId="22" borderId="46" xfId="62" applyNumberFormat="1" applyFont="1" applyFill="1" applyBorder="1" applyAlignment="1">
      <alignment horizontal="center" vertical="center" wrapText="1"/>
      <protection/>
    </xf>
    <xf numFmtId="167" fontId="24" fillId="22" borderId="47" xfId="62" applyNumberFormat="1" applyFont="1" applyFill="1" applyBorder="1" applyAlignment="1">
      <alignment horizontal="center" vertical="center" wrapText="1"/>
      <protection/>
    </xf>
    <xf numFmtId="167" fontId="32" fillId="0" borderId="0" xfId="62" applyNumberFormat="1" applyFont="1" applyAlignment="1">
      <alignment horizontal="center" vertical="center" wrapText="1"/>
      <protection/>
    </xf>
    <xf numFmtId="167" fontId="23" fillId="0" borderId="77" xfId="62" applyNumberFormat="1" applyFont="1" applyBorder="1" applyAlignment="1">
      <alignment horizontal="left" vertical="center" wrapText="1"/>
      <protection/>
    </xf>
    <xf numFmtId="167" fontId="23" fillId="0" borderId="78" xfId="62" applyNumberFormat="1" applyFont="1" applyBorder="1" applyAlignment="1" applyProtection="1">
      <alignment horizontal="right" vertical="center" wrapText="1"/>
      <protection locked="0"/>
    </xf>
    <xf numFmtId="167" fontId="23" fillId="0" borderId="16" xfId="62" applyNumberFormat="1" applyFon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5" xfId="62" applyNumberFormat="1" applyFont="1" applyBorder="1" applyAlignment="1">
      <alignment horizontal="left" vertical="center" wrapText="1"/>
      <protection/>
    </xf>
    <xf numFmtId="167" fontId="34" fillId="0" borderId="0" xfId="62" applyNumberFormat="1" applyFont="1" applyAlignment="1">
      <alignment horizontal="centerContinuous" vertical="center" wrapText="1"/>
      <protection/>
    </xf>
    <xf numFmtId="167" fontId="23" fillId="0" borderId="15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left" vertical="center" wrapText="1"/>
      <protection locked="0"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23" fillId="0" borderId="16" xfId="62" applyNumberFormat="1" applyFont="1" applyBorder="1" applyAlignment="1" applyProtection="1">
      <alignment vertical="center" wrapText="1"/>
      <protection locked="0"/>
    </xf>
    <xf numFmtId="167" fontId="23" fillId="0" borderId="54" xfId="62" applyNumberFormat="1" applyFont="1" applyBorder="1" applyAlignment="1" applyProtection="1">
      <alignment horizontal="left" vertical="center" wrapText="1"/>
      <protection locked="0"/>
    </xf>
    <xf numFmtId="167" fontId="23" fillId="0" borderId="45" xfId="62" applyNumberFormat="1" applyFont="1" applyBorder="1" applyAlignment="1" applyProtection="1">
      <alignment horizontal="center" vertical="center" wrapText="1"/>
      <protection locked="0"/>
    </xf>
    <xf numFmtId="167" fontId="23" fillId="0" borderId="79" xfId="62" applyNumberFormat="1" applyFont="1" applyBorder="1" applyAlignment="1" applyProtection="1">
      <alignment vertical="center" wrapText="1"/>
      <protection locked="0"/>
    </xf>
    <xf numFmtId="167" fontId="23" fillId="0" borderId="18" xfId="62" applyNumberFormat="1" applyFont="1" applyBorder="1" applyAlignment="1" applyProtection="1">
      <alignment horizontal="center" vertical="center" wrapText="1"/>
      <protection locked="0"/>
    </xf>
    <xf numFmtId="167" fontId="24" fillId="0" borderId="77" xfId="62" applyNumberFormat="1" applyFont="1" applyBorder="1" applyAlignment="1">
      <alignment horizontal="left" vertical="center" wrapText="1"/>
      <protection/>
    </xf>
    <xf numFmtId="167" fontId="24" fillId="0" borderId="78" xfId="62" applyNumberFormat="1" applyFont="1" applyBorder="1" applyAlignment="1">
      <alignment vertical="center" wrapText="1"/>
      <protection/>
    </xf>
    <xf numFmtId="167" fontId="38" fillId="0" borderId="54" xfId="62" applyNumberFormat="1" applyFont="1" applyBorder="1" applyAlignment="1">
      <alignment horizontal="left" vertical="center" wrapText="1"/>
      <protection/>
    </xf>
    <xf numFmtId="167" fontId="23" fillId="0" borderId="45" xfId="62" applyNumberFormat="1" applyFont="1" applyBorder="1" applyAlignment="1" applyProtection="1">
      <alignment horizontal="center" vertical="center" wrapText="1"/>
      <protection/>
    </xf>
    <xf numFmtId="167" fontId="38" fillId="0" borderId="45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27" fillId="0" borderId="0" xfId="63" applyNumberFormat="1" applyFont="1" applyAlignment="1">
      <alignment vertical="center" wrapText="1"/>
      <protection/>
    </xf>
    <xf numFmtId="167" fontId="31" fillId="0" borderId="0" xfId="63" applyNumberFormat="1" applyFont="1" applyAlignment="1">
      <alignment horizontal="right" vertical="center"/>
      <protection/>
    </xf>
    <xf numFmtId="167" fontId="27" fillId="22" borderId="46" xfId="63" applyNumberFormat="1" applyFont="1" applyFill="1" applyBorder="1" applyAlignment="1">
      <alignment horizontal="center" vertical="center" wrapText="1"/>
      <protection/>
    </xf>
    <xf numFmtId="167" fontId="24" fillId="22" borderId="47" xfId="63" applyNumberFormat="1" applyFont="1" applyFill="1" applyBorder="1" applyAlignment="1">
      <alignment horizontal="center" vertical="center" wrapText="1"/>
      <protection/>
    </xf>
    <xf numFmtId="167" fontId="32" fillId="0" borderId="0" xfId="63" applyNumberFormat="1" applyFont="1" applyAlignment="1">
      <alignment horizontal="center" vertical="center" wrapText="1"/>
      <protection/>
    </xf>
    <xf numFmtId="167" fontId="23" fillId="0" borderId="77" xfId="63" applyNumberFormat="1" applyFont="1" applyBorder="1" applyAlignment="1">
      <alignment horizontal="left" vertical="center" wrapText="1"/>
      <protection/>
    </xf>
    <xf numFmtId="167" fontId="23" fillId="0" borderId="15" xfId="63" applyNumberFormat="1" applyFont="1" applyBorder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5" xfId="63" applyNumberFormat="1" applyFont="1" applyBorder="1" applyAlignment="1">
      <alignment horizontal="left" vertical="center" wrapText="1"/>
      <protection/>
    </xf>
    <xf numFmtId="167" fontId="34" fillId="0" borderId="0" xfId="63" applyNumberFormat="1" applyFont="1" applyAlignment="1">
      <alignment horizontal="centerContinuous" vertical="center" wrapText="1"/>
      <protection/>
    </xf>
    <xf numFmtId="167" fontId="23" fillId="0" borderId="15" xfId="63" applyNumberFormat="1" applyFont="1" applyBorder="1" applyAlignment="1" applyProtection="1">
      <alignment vertical="center" wrapText="1"/>
      <protection locked="0"/>
    </xf>
    <xf numFmtId="167" fontId="23" fillId="0" borderId="15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54" xfId="63" applyNumberFormat="1" applyFont="1" applyBorder="1" applyAlignment="1" applyProtection="1">
      <alignment horizontal="left" vertical="center" wrapText="1"/>
      <protection locked="0"/>
    </xf>
    <xf numFmtId="167" fontId="24" fillId="0" borderId="46" xfId="63" applyNumberFormat="1" applyFont="1" applyBorder="1" applyAlignment="1">
      <alignment horizontal="left" vertical="center" wrapText="1"/>
      <protection/>
    </xf>
    <xf numFmtId="167" fontId="38" fillId="0" borderId="80" xfId="63" applyNumberFormat="1" applyFont="1" applyBorder="1" applyAlignment="1">
      <alignment horizontal="left" vertical="center" wrapText="1"/>
      <protection/>
    </xf>
    <xf numFmtId="167" fontId="38" fillId="0" borderId="54" xfId="63" applyNumberFormat="1" applyFont="1" applyBorder="1" applyAlignment="1">
      <alignment vertical="center" wrapText="1"/>
      <protection/>
    </xf>
    <xf numFmtId="167" fontId="23" fillId="0" borderId="45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23" fillId="0" borderId="18" xfId="0" applyFont="1" applyBorder="1" applyAlignment="1">
      <alignment horizontal="left" vertical="center" wrapText="1"/>
    </xf>
    <xf numFmtId="0" fontId="57" fillId="0" borderId="0" xfId="56" applyFont="1">
      <alignment/>
      <protection/>
    </xf>
    <xf numFmtId="49" fontId="57" fillId="0" borderId="0" xfId="56" applyNumberFormat="1" applyFont="1">
      <alignment/>
      <protection/>
    </xf>
    <xf numFmtId="3" fontId="57" fillId="0" borderId="10" xfId="56" applyNumberFormat="1" applyFont="1" applyBorder="1">
      <alignment/>
      <protection/>
    </xf>
    <xf numFmtId="3" fontId="57" fillId="0" borderId="78" xfId="56" applyNumberFormat="1" applyFont="1" applyBorder="1">
      <alignment/>
      <protection/>
    </xf>
    <xf numFmtId="3" fontId="57" fillId="0" borderId="81" xfId="56" applyNumberFormat="1" applyFont="1" applyBorder="1">
      <alignment/>
      <protection/>
    </xf>
    <xf numFmtId="3" fontId="57" fillId="0" borderId="61" xfId="56" applyNumberFormat="1" applyFont="1" applyBorder="1">
      <alignment/>
      <protection/>
    </xf>
    <xf numFmtId="0" fontId="57" fillId="0" borderId="0" xfId="56" applyFont="1" applyAlignment="1">
      <alignment vertical="center"/>
      <protection/>
    </xf>
    <xf numFmtId="3" fontId="57" fillId="0" borderId="45" xfId="56" applyNumberFormat="1" applyFont="1" applyBorder="1" applyAlignment="1">
      <alignment vertical="center"/>
      <protection/>
    </xf>
    <xf numFmtId="3" fontId="57" fillId="0" borderId="82" xfId="56" applyNumberFormat="1" applyFont="1" applyBorder="1" applyAlignment="1">
      <alignment vertical="center"/>
      <protection/>
    </xf>
    <xf numFmtId="3" fontId="57" fillId="0" borderId="47" xfId="56" applyNumberFormat="1" applyFont="1" applyBorder="1" applyAlignment="1">
      <alignment vertical="center"/>
      <protection/>
    </xf>
    <xf numFmtId="3" fontId="57" fillId="0" borderId="55" xfId="56" applyNumberFormat="1" applyFont="1" applyBorder="1" applyAlignment="1">
      <alignment vertical="center"/>
      <protection/>
    </xf>
    <xf numFmtId="3" fontId="57" fillId="0" borderId="45" xfId="56" applyNumberFormat="1" applyFont="1" applyBorder="1">
      <alignment/>
      <protection/>
    </xf>
    <xf numFmtId="3" fontId="57" fillId="0" borderId="82" xfId="56" applyNumberFormat="1" applyFont="1" applyBorder="1">
      <alignment/>
      <protection/>
    </xf>
    <xf numFmtId="0" fontId="57" fillId="0" borderId="0" xfId="56" applyFont="1" applyBorder="1" applyAlignment="1">
      <alignment horizontal="left"/>
      <protection/>
    </xf>
    <xf numFmtId="0" fontId="57" fillId="0" borderId="0" xfId="56" applyFont="1" applyBorder="1">
      <alignment/>
      <protection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33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5" fillId="0" borderId="10" xfId="58" applyFont="1" applyFill="1" applyBorder="1" applyProtection="1">
      <alignment/>
      <protection/>
    </xf>
    <xf numFmtId="0" fontId="25" fillId="0" borderId="11" xfId="58" applyFont="1" applyFill="1" applyBorder="1" applyAlignment="1" applyProtection="1">
      <alignment/>
      <protection/>
    </xf>
    <xf numFmtId="0" fontId="55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/>
    </xf>
    <xf numFmtId="0" fontId="2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Protection="1">
      <alignment/>
      <protection/>
    </xf>
    <xf numFmtId="0" fontId="55" fillId="0" borderId="10" xfId="58" applyFont="1" applyFill="1" applyBorder="1" applyAlignment="1" applyProtection="1">
      <alignment/>
      <protection/>
    </xf>
    <xf numFmtId="3" fontId="27" fillId="0" borderId="10" xfId="58" applyNumberFormat="1" applyFont="1" applyFill="1" applyBorder="1" applyAlignment="1" applyProtection="1">
      <alignment horizontal="right" vertical="center"/>
      <protection/>
    </xf>
    <xf numFmtId="0" fontId="27" fillId="0" borderId="0" xfId="58" applyFont="1" applyFill="1" applyAlignment="1" applyProtection="1">
      <alignment horizontal="left" vertical="center"/>
      <protection/>
    </xf>
    <xf numFmtId="3" fontId="25" fillId="0" borderId="10" xfId="58" applyNumberFormat="1" applyFont="1" applyFill="1" applyBorder="1" applyProtection="1">
      <alignment/>
      <protection locked="0"/>
    </xf>
    <xf numFmtId="3" fontId="27" fillId="0" borderId="10" xfId="58" applyNumberFormat="1" applyFont="1" applyFill="1" applyBorder="1" applyAlignment="1" applyProtection="1">
      <alignment vertical="center"/>
      <protection locked="0"/>
    </xf>
    <xf numFmtId="0" fontId="27" fillId="0" borderId="0" xfId="58" applyFont="1" applyFill="1" applyProtection="1">
      <alignment/>
      <protection/>
    </xf>
    <xf numFmtId="0" fontId="55" fillId="0" borderId="10" xfId="58" applyFont="1" applyFill="1" applyBorder="1" applyProtection="1">
      <alignment/>
      <protection/>
    </xf>
    <xf numFmtId="3" fontId="27" fillId="0" borderId="10" xfId="58" applyNumberFormat="1" applyFont="1" applyFill="1" applyBorder="1" applyAlignment="1" applyProtection="1">
      <alignment vertical="center"/>
      <protection/>
    </xf>
    <xf numFmtId="3" fontId="27" fillId="0" borderId="10" xfId="58" applyNumberFormat="1" applyFont="1" applyFill="1" applyBorder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3" fillId="0" borderId="35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3" fontId="24" fillId="0" borderId="17" xfId="0" applyNumberFormat="1" applyFont="1" applyBorder="1" applyAlignment="1">
      <alignment horizontal="right" vertical="top" wrapText="1"/>
    </xf>
    <xf numFmtId="3" fontId="24" fillId="0" borderId="83" xfId="0" applyNumberFormat="1" applyFont="1" applyBorder="1" applyAlignment="1">
      <alignment horizontal="right" wrapText="1"/>
    </xf>
    <xf numFmtId="167" fontId="33" fillId="0" borderId="82" xfId="65" applyNumberFormat="1" applyFont="1" applyBorder="1" applyAlignment="1">
      <alignment horizontal="center" vertical="center" wrapText="1"/>
      <protection/>
    </xf>
    <xf numFmtId="167" fontId="17" fillId="0" borderId="59" xfId="65" applyNumberFormat="1" applyFont="1" applyBorder="1" applyAlignment="1" applyProtection="1">
      <alignment vertical="center" wrapText="1"/>
      <protection locked="0"/>
    </xf>
    <xf numFmtId="167" fontId="17" fillId="0" borderId="61" xfId="65" applyNumberFormat="1" applyFont="1" applyBorder="1" applyAlignment="1" applyProtection="1">
      <alignment vertical="center" wrapText="1"/>
      <protection locked="0"/>
    </xf>
    <xf numFmtId="167" fontId="17" fillId="0" borderId="60" xfId="65" applyNumberFormat="1" applyFont="1" applyBorder="1" applyAlignment="1" applyProtection="1">
      <alignment vertical="center" wrapText="1"/>
      <protection locked="0"/>
    </xf>
    <xf numFmtId="167" fontId="17" fillId="0" borderId="78" xfId="65" applyNumberFormat="1" applyFont="1" applyBorder="1" applyAlignment="1" applyProtection="1">
      <alignment vertical="center" wrapText="1"/>
      <protection locked="0"/>
    </xf>
    <xf numFmtId="167" fontId="17" fillId="0" borderId="78" xfId="65" applyNumberFormat="1" applyBorder="1" applyAlignment="1">
      <alignment vertical="center" wrapText="1"/>
      <protection/>
    </xf>
    <xf numFmtId="167" fontId="17" fillId="0" borderId="10" xfId="65" applyNumberFormat="1" applyBorder="1" applyAlignment="1">
      <alignment vertical="center" wrapText="1"/>
      <protection/>
    </xf>
    <xf numFmtId="167" fontId="17" fillId="0" borderId="55" xfId="65" applyNumberFormat="1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/>
    </xf>
    <xf numFmtId="3" fontId="24" fillId="0" borderId="84" xfId="0" applyNumberFormat="1" applyFont="1" applyBorder="1" applyAlignment="1">
      <alignment horizontal="right" wrapText="1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85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10" fontId="23" fillId="0" borderId="62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6" fillId="0" borderId="0" xfId="0" applyNumberFormat="1" applyFont="1" applyBorder="1" applyAlignment="1">
      <alignment horizontal="right" vertical="center" wrapText="1"/>
    </xf>
    <xf numFmtId="10" fontId="46" fillId="0" borderId="0" xfId="0" applyNumberFormat="1" applyFont="1" applyBorder="1" applyAlignment="1">
      <alignment horizontal="center" vertical="center" wrapText="1"/>
    </xf>
    <xf numFmtId="9" fontId="47" fillId="0" borderId="0" xfId="0" applyNumberFormat="1" applyFont="1" applyAlignment="1">
      <alignment vertical="center"/>
    </xf>
    <xf numFmtId="3" fontId="45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0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/>
    </xf>
    <xf numFmtId="0" fontId="24" fillId="0" borderId="11" xfId="58" applyFont="1" applyFill="1" applyBorder="1" applyAlignment="1" applyProtection="1">
      <alignment/>
      <protection/>
    </xf>
    <xf numFmtId="0" fontId="23" fillId="0" borderId="86" xfId="0" applyFont="1" applyBorder="1" applyAlignment="1">
      <alignment horizontal="center" vertical="center" wrapText="1"/>
    </xf>
    <xf numFmtId="3" fontId="24" fillId="0" borderId="76" xfId="0" applyNumberFormat="1" applyFont="1" applyBorder="1" applyAlignment="1">
      <alignment vertical="top" wrapText="1"/>
    </xf>
    <xf numFmtId="0" fontId="27" fillId="0" borderId="11" xfId="58" applyFont="1" applyFill="1" applyBorder="1" applyAlignment="1" applyProtection="1">
      <alignment/>
      <protection/>
    </xf>
    <xf numFmtId="0" fontId="23" fillId="0" borderId="87" xfId="0" applyFont="1" applyBorder="1" applyAlignment="1">
      <alignment horizontal="center" vertical="center" wrapText="1"/>
    </xf>
    <xf numFmtId="3" fontId="23" fillId="0" borderId="0" xfId="58" applyNumberFormat="1" applyFont="1" applyFill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Protection="1">
      <alignment/>
      <protection/>
    </xf>
    <xf numFmtId="0" fontId="27" fillId="0" borderId="0" xfId="58" applyFont="1" applyFill="1" applyAlignment="1" applyProtection="1">
      <alignment wrapText="1"/>
      <protection/>
    </xf>
    <xf numFmtId="0" fontId="27" fillId="0" borderId="10" xfId="58" applyFont="1" applyFill="1" applyBorder="1" applyAlignment="1" applyProtection="1">
      <alignment/>
      <protection/>
    </xf>
    <xf numFmtId="3" fontId="27" fillId="0" borderId="10" xfId="58" applyNumberFormat="1" applyFont="1" applyFill="1" applyBorder="1" applyAlignment="1" applyProtection="1">
      <alignment/>
      <protection/>
    </xf>
    <xf numFmtId="3" fontId="27" fillId="0" borderId="10" xfId="58" applyNumberFormat="1" applyFont="1" applyFill="1" applyBorder="1" applyAlignment="1" applyProtection="1">
      <alignment/>
      <protection locked="0"/>
    </xf>
    <xf numFmtId="0" fontId="23" fillId="0" borderId="88" xfId="0" applyFont="1" applyBorder="1" applyAlignment="1">
      <alignment wrapText="1"/>
    </xf>
    <xf numFmtId="3" fontId="24" fillId="0" borderId="89" xfId="0" applyNumberFormat="1" applyFont="1" applyBorder="1" applyAlignment="1">
      <alignment horizontal="right" wrapText="1"/>
    </xf>
    <xf numFmtId="3" fontId="24" fillId="0" borderId="90" xfId="0" applyNumberFormat="1" applyFont="1" applyBorder="1" applyAlignment="1">
      <alignment horizontal="right" wrapText="1"/>
    </xf>
    <xf numFmtId="0" fontId="23" fillId="0" borderId="65" xfId="0" applyFont="1" applyBorder="1" applyAlignment="1">
      <alignment wrapText="1"/>
    </xf>
    <xf numFmtId="3" fontId="24" fillId="0" borderId="66" xfId="0" applyNumberFormat="1" applyFont="1" applyBorder="1" applyAlignment="1">
      <alignment horizontal="right" wrapText="1"/>
    </xf>
    <xf numFmtId="3" fontId="24" fillId="0" borderId="91" xfId="0" applyNumberFormat="1" applyFont="1" applyBorder="1" applyAlignment="1">
      <alignment horizontal="right" wrapText="1"/>
    </xf>
    <xf numFmtId="3" fontId="24" fillId="0" borderId="87" xfId="0" applyNumberFormat="1" applyFont="1" applyBorder="1" applyAlignment="1">
      <alignment horizontal="right" wrapText="1"/>
    </xf>
    <xf numFmtId="3" fontId="24" fillId="0" borderId="92" xfId="0" applyNumberFormat="1" applyFont="1" applyBorder="1" applyAlignment="1">
      <alignment horizontal="right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63" xfId="0" applyNumberFormat="1" applyFont="1" applyBorder="1" applyAlignment="1">
      <alignment horizontal="right" vertical="center" wrapText="1"/>
    </xf>
    <xf numFmtId="3" fontId="23" fillId="0" borderId="64" xfId="0" applyNumberFormat="1" applyFont="1" applyBorder="1" applyAlignment="1">
      <alignment horizontal="right" vertical="top" wrapText="1"/>
    </xf>
    <xf numFmtId="3" fontId="24" fillId="0" borderId="93" xfId="0" applyNumberFormat="1" applyFont="1" applyBorder="1" applyAlignment="1">
      <alignment horizontal="right" wrapText="1"/>
    </xf>
    <xf numFmtId="0" fontId="23" fillId="0" borderId="33" xfId="0" applyFont="1" applyBorder="1" applyAlignment="1">
      <alignment horizontal="left" vertical="top" wrapText="1"/>
    </xf>
    <xf numFmtId="167" fontId="23" fillId="0" borderId="45" xfId="63" applyNumberFormat="1" applyFont="1" applyBorder="1" applyAlignment="1" applyProtection="1">
      <alignment horizontal="right" vertical="center" wrapText="1"/>
      <protection/>
    </xf>
    <xf numFmtId="167" fontId="24" fillId="0" borderId="78" xfId="62" applyNumberFormat="1" applyFont="1" applyBorder="1" applyAlignment="1">
      <alignment horizontal="right" vertical="center" wrapText="1"/>
      <protection/>
    </xf>
    <xf numFmtId="167" fontId="23" fillId="0" borderId="45" xfId="62" applyNumberFormat="1" applyFont="1" applyBorder="1" applyAlignment="1" applyProtection="1">
      <alignment horizontal="right" vertical="center" wrapText="1"/>
      <protection/>
    </xf>
    <xf numFmtId="167" fontId="17" fillId="0" borderId="10" xfId="62" applyNumberFormat="1" applyFont="1" applyBorder="1" applyAlignment="1">
      <alignment horizontal="left" vertical="center" wrapText="1"/>
      <protection/>
    </xf>
    <xf numFmtId="167" fontId="17" fillId="0" borderId="94" xfId="65" applyNumberFormat="1" applyFont="1" applyBorder="1" applyAlignment="1" applyProtection="1">
      <alignment vertical="center" wrapText="1"/>
      <protection locked="0"/>
    </xf>
    <xf numFmtId="167" fontId="17" fillId="0" borderId="44" xfId="65" applyNumberFormat="1" applyFont="1" applyBorder="1" applyAlignment="1" applyProtection="1">
      <alignment vertical="center" wrapText="1"/>
      <protection locked="0"/>
    </xf>
    <xf numFmtId="167" fontId="33" fillId="0" borderId="0" xfId="65" applyNumberFormat="1" applyFont="1" applyBorder="1" applyAlignment="1">
      <alignment horizontal="center" vertical="center"/>
      <protection/>
    </xf>
    <xf numFmtId="167" fontId="17" fillId="0" borderId="0" xfId="65" applyNumberFormat="1" applyFont="1" applyBorder="1" applyAlignment="1">
      <alignment vertical="center" wrapText="1"/>
      <protection/>
    </xf>
    <xf numFmtId="167" fontId="17" fillId="0" borderId="0" xfId="65" applyNumberFormat="1" applyFont="1" applyBorder="1" applyAlignment="1" applyProtection="1">
      <alignment vertical="center" wrapText="1"/>
      <protection locked="0"/>
    </xf>
    <xf numFmtId="167" fontId="33" fillId="0" borderId="81" xfId="65" applyNumberFormat="1" applyFont="1" applyBorder="1" applyAlignment="1">
      <alignment horizontal="centerContinuous" vertical="center"/>
      <protection/>
    </xf>
    <xf numFmtId="167" fontId="33" fillId="0" borderId="61" xfId="65" applyNumberFormat="1" applyFont="1" applyBorder="1" applyAlignment="1">
      <alignment horizontal="center" vertical="center"/>
      <protection/>
    </xf>
    <xf numFmtId="167" fontId="17" fillId="0" borderId="82" xfId="65" applyNumberFormat="1" applyFont="1" applyBorder="1" applyAlignment="1" applyProtection="1">
      <alignment vertical="center" wrapText="1"/>
      <protection locked="0"/>
    </xf>
    <xf numFmtId="167" fontId="17" fillId="0" borderId="82" xfId="65" applyNumberFormat="1" applyFont="1" applyBorder="1" applyAlignment="1">
      <alignment vertical="center" wrapText="1"/>
      <protection/>
    </xf>
    <xf numFmtId="167" fontId="17" fillId="0" borderId="82" xfId="65" applyNumberFormat="1" applyFont="1" applyBorder="1" applyAlignment="1" applyProtection="1">
      <alignment vertical="center" wrapText="1"/>
      <protection/>
    </xf>
    <xf numFmtId="0" fontId="0" fillId="0" borderId="95" xfId="0" applyBorder="1" applyAlignment="1">
      <alignment/>
    </xf>
    <xf numFmtId="0" fontId="23" fillId="0" borderId="45" xfId="0" applyFont="1" applyFill="1" applyBorder="1" applyAlignment="1">
      <alignment vertical="center" wrapText="1"/>
    </xf>
    <xf numFmtId="176" fontId="23" fillId="0" borderId="45" xfId="0" applyNumberFormat="1" applyFont="1" applyFill="1" applyBorder="1" applyAlignment="1">
      <alignment horizontal="right" vertical="center" wrapText="1"/>
    </xf>
    <xf numFmtId="3" fontId="23" fillId="0" borderId="45" xfId="0" applyNumberFormat="1" applyFont="1" applyFill="1" applyBorder="1" applyAlignment="1">
      <alignment/>
    </xf>
    <xf numFmtId="0" fontId="23" fillId="0" borderId="82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6" xfId="58" applyFont="1" applyFill="1" applyBorder="1" applyAlignment="1" applyProtection="1">
      <alignment horizontal="left" vertical="center"/>
      <protection/>
    </xf>
    <xf numFmtId="0" fontId="23" fillId="0" borderId="73" xfId="0" applyFont="1" applyFill="1" applyBorder="1" applyAlignment="1">
      <alignment horizontal="left" vertical="top" wrapText="1"/>
    </xf>
    <xf numFmtId="3" fontId="23" fillId="0" borderId="73" xfId="0" applyNumberFormat="1" applyFont="1" applyFill="1" applyBorder="1" applyAlignment="1">
      <alignment horizontal="right" vertical="top" wrapText="1"/>
    </xf>
    <xf numFmtId="0" fontId="23" fillId="0" borderId="95" xfId="0" applyFont="1" applyBorder="1" applyAlignment="1">
      <alignment horizontal="center" vertical="top" wrapText="1"/>
    </xf>
    <xf numFmtId="0" fontId="24" fillId="0" borderId="95" xfId="0" applyFont="1" applyFill="1" applyBorder="1" applyAlignment="1">
      <alignment horizontal="left" vertical="top" wrapText="1"/>
    </xf>
    <xf numFmtId="3" fontId="24" fillId="0" borderId="95" xfId="0" applyNumberFormat="1" applyFont="1" applyFill="1" applyBorder="1" applyAlignment="1">
      <alignment horizontal="right" vertical="top" wrapText="1"/>
    </xf>
    <xf numFmtId="0" fontId="24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9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25" borderId="13" xfId="0" applyFont="1" applyFill="1" applyBorder="1" applyAlignment="1">
      <alignment vertical="top" wrapText="1"/>
    </xf>
    <xf numFmtId="0" fontId="24" fillId="25" borderId="13" xfId="0" applyFont="1" applyFill="1" applyBorder="1" applyAlignment="1">
      <alignment horizontal="left" vertical="top" wrapText="1" shrinkToFit="1"/>
    </xf>
    <xf numFmtId="0" fontId="24" fillId="25" borderId="13" xfId="0" applyFont="1" applyFill="1" applyBorder="1" applyAlignment="1">
      <alignment horizontal="left" vertical="top" wrapText="1"/>
    </xf>
    <xf numFmtId="0" fontId="24" fillId="25" borderId="27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52" fillId="0" borderId="96" xfId="0" applyFont="1" applyBorder="1" applyAlignment="1">
      <alignment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10" fontId="23" fillId="0" borderId="57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94" xfId="0" applyNumberFormat="1" applyFont="1" applyBorder="1" applyAlignment="1">
      <alignment horizontal="right" vertical="top" wrapText="1"/>
    </xf>
    <xf numFmtId="0" fontId="23" fillId="0" borderId="16" xfId="58" applyFont="1" applyFill="1" applyBorder="1" applyProtection="1">
      <alignment/>
      <protection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4" fillId="0" borderId="97" xfId="0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51" fillId="16" borderId="98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0" fillId="0" borderId="99" xfId="0" applyBorder="1" applyAlignment="1">
      <alignment/>
    </xf>
    <xf numFmtId="3" fontId="23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wrapText="1"/>
    </xf>
    <xf numFmtId="3" fontId="24" fillId="0" borderId="10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17" xfId="0" applyNumberFormat="1" applyFont="1" applyBorder="1" applyAlignment="1">
      <alignment horizontal="right" wrapText="1"/>
    </xf>
    <xf numFmtId="3" fontId="24" fillId="0" borderId="101" xfId="0" applyNumberFormat="1" applyFont="1" applyBorder="1" applyAlignment="1">
      <alignment horizontal="right" wrapText="1"/>
    </xf>
    <xf numFmtId="3" fontId="24" fillId="0" borderId="102" xfId="0" applyNumberFormat="1" applyFont="1" applyBorder="1" applyAlignment="1">
      <alignment horizontal="right" wrapText="1"/>
    </xf>
    <xf numFmtId="3" fontId="23" fillId="0" borderId="56" xfId="0" applyNumberFormat="1" applyFont="1" applyBorder="1" applyAlignment="1">
      <alignment horizontal="right" vertical="top" wrapText="1"/>
    </xf>
    <xf numFmtId="3" fontId="23" fillId="0" borderId="103" xfId="0" applyNumberFormat="1" applyFont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wrapText="1"/>
    </xf>
    <xf numFmtId="0" fontId="24" fillId="22" borderId="15" xfId="0" applyFont="1" applyFill="1" applyBorder="1" applyAlignment="1">
      <alignment horizontal="center" vertical="center" wrapText="1"/>
    </xf>
    <xf numFmtId="3" fontId="24" fillId="0" borderId="104" xfId="0" applyNumberFormat="1" applyFont="1" applyBorder="1" applyAlignment="1">
      <alignment horizontal="right" wrapText="1"/>
    </xf>
    <xf numFmtId="3" fontId="24" fillId="0" borderId="56" xfId="0" applyNumberFormat="1" applyFont="1" applyBorder="1" applyAlignment="1">
      <alignment horizontal="right" wrapText="1"/>
    </xf>
    <xf numFmtId="3" fontId="24" fillId="0" borderId="97" xfId="0" applyNumberFormat="1" applyFont="1" applyBorder="1" applyAlignment="1">
      <alignment horizontal="right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63" xfId="0" applyFont="1" applyFill="1" applyBorder="1" applyAlignment="1">
      <alignment horizontal="center" vertical="center" wrapText="1"/>
    </xf>
    <xf numFmtId="0" fontId="24" fillId="22" borderId="17" xfId="0" applyFont="1" applyFill="1" applyBorder="1" applyAlignment="1">
      <alignment horizontal="center" vertical="center" wrapText="1"/>
    </xf>
    <xf numFmtId="3" fontId="24" fillId="0" borderId="105" xfId="0" applyNumberFormat="1" applyFont="1" applyBorder="1" applyAlignment="1">
      <alignment horizontal="right" wrapText="1"/>
    </xf>
    <xf numFmtId="0" fontId="24" fillId="22" borderId="106" xfId="0" applyFont="1" applyFill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0" xfId="0" applyBorder="1" applyAlignment="1">
      <alignment/>
    </xf>
    <xf numFmtId="3" fontId="23" fillId="0" borderId="87" xfId="0" applyNumberFormat="1" applyFont="1" applyBorder="1" applyAlignment="1">
      <alignment horizontal="right" vertical="center" wrapText="1"/>
    </xf>
    <xf numFmtId="3" fontId="23" fillId="0" borderId="87" xfId="0" applyNumberFormat="1" applyFont="1" applyBorder="1" applyAlignment="1">
      <alignment horizontal="right" wrapText="1"/>
    </xf>
    <xf numFmtId="3" fontId="24" fillId="0" borderId="87" xfId="0" applyNumberFormat="1" applyFont="1" applyBorder="1" applyAlignment="1">
      <alignment horizontal="right" vertical="top" wrapText="1"/>
    </xf>
    <xf numFmtId="3" fontId="23" fillId="0" borderId="87" xfId="0" applyNumberFormat="1" applyFont="1" applyBorder="1" applyAlignment="1">
      <alignment horizontal="right" vertical="top" wrapText="1"/>
    </xf>
    <xf numFmtId="0" fontId="24" fillId="0" borderId="87" xfId="0" applyFont="1" applyFill="1" applyBorder="1" applyAlignment="1">
      <alignment horizontal="center" wrapText="1"/>
    </xf>
    <xf numFmtId="0" fontId="23" fillId="0" borderId="103" xfId="0" applyFont="1" applyBorder="1" applyAlignment="1">
      <alignment horizontal="center"/>
    </xf>
    <xf numFmtId="3" fontId="24" fillId="0" borderId="17" xfId="0" applyNumberFormat="1" applyFont="1" applyBorder="1" applyAlignment="1">
      <alignment horizontal="right" vertical="top" wrapText="1"/>
    </xf>
    <xf numFmtId="3" fontId="24" fillId="0" borderId="17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167" fontId="23" fillId="0" borderId="16" xfId="62" applyNumberFormat="1" applyFont="1" applyBorder="1" applyAlignment="1" applyProtection="1">
      <alignment horizontal="center" vertical="center" wrapText="1"/>
      <protection locked="0"/>
    </xf>
    <xf numFmtId="167" fontId="23" fillId="0" borderId="79" xfId="62" applyNumberFormat="1" applyFont="1" applyBorder="1" applyAlignment="1" applyProtection="1">
      <alignment horizontal="center" vertical="center" wrapText="1"/>
      <protection locked="0"/>
    </xf>
    <xf numFmtId="167" fontId="23" fillId="0" borderId="107" xfId="62" applyNumberFormat="1" applyFont="1" applyBorder="1" applyAlignment="1">
      <alignment vertical="center" wrapText="1"/>
      <protection/>
    </xf>
    <xf numFmtId="167" fontId="23" fillId="0" borderId="49" xfId="62" applyNumberFormat="1" applyFont="1" applyBorder="1" applyAlignment="1" applyProtection="1">
      <alignment horizontal="right" vertical="center" wrapText="1"/>
      <protection locked="0"/>
    </xf>
    <xf numFmtId="167" fontId="27" fillId="22" borderId="47" xfId="62" applyNumberFormat="1" applyFont="1" applyFill="1" applyBorder="1" applyAlignment="1">
      <alignment horizontal="center" vertical="center" wrapText="1"/>
      <protection/>
    </xf>
    <xf numFmtId="167" fontId="23" fillId="0" borderId="16" xfId="63" applyNumberFormat="1" applyFont="1" applyBorder="1" applyAlignment="1" applyProtection="1">
      <alignment horizontal="right" vertical="center" wrapText="1"/>
      <protection locked="0"/>
    </xf>
    <xf numFmtId="167" fontId="23" fillId="0" borderId="16" xfId="63" applyNumberFormat="1" applyFont="1" applyBorder="1" applyAlignment="1" applyProtection="1">
      <alignment horizontal="center" vertical="center" wrapText="1"/>
      <protection locked="0"/>
    </xf>
    <xf numFmtId="167" fontId="23" fillId="0" borderId="79" xfId="63" applyNumberFormat="1" applyFont="1" applyBorder="1" applyAlignment="1" applyProtection="1">
      <alignment horizontal="center" vertical="center" wrapText="1"/>
      <protection locked="0"/>
    </xf>
    <xf numFmtId="167" fontId="23" fillId="0" borderId="18" xfId="63" applyNumberFormat="1" applyFont="1" applyBorder="1" applyAlignment="1" applyProtection="1">
      <alignment horizontal="center" vertical="center" wrapText="1"/>
      <protection locked="0"/>
    </xf>
    <xf numFmtId="167" fontId="23" fillId="0" borderId="52" xfId="63" applyNumberFormat="1" applyFont="1" applyBorder="1" applyAlignment="1" applyProtection="1">
      <alignment vertical="center" wrapText="1"/>
      <protection locked="0"/>
    </xf>
    <xf numFmtId="1" fontId="24" fillId="0" borderId="78" xfId="63" applyNumberFormat="1" applyFont="1" applyBorder="1" applyAlignment="1">
      <alignment horizontal="right" vertical="center" wrapText="1"/>
      <protection/>
    </xf>
    <xf numFmtId="167" fontId="24" fillId="0" borderId="77" xfId="63" applyNumberFormat="1" applyFont="1" applyBorder="1" applyAlignment="1">
      <alignment vertical="center" wrapText="1"/>
      <protection/>
    </xf>
    <xf numFmtId="1" fontId="24" fillId="0" borderId="78" xfId="63" applyNumberFormat="1" applyFont="1" applyBorder="1" applyAlignment="1">
      <alignment vertical="center" wrapText="1"/>
      <protection/>
    </xf>
    <xf numFmtId="167" fontId="23" fillId="0" borderId="49" xfId="63" applyNumberFormat="1" applyFont="1" applyBorder="1" applyAlignment="1" applyProtection="1">
      <alignment horizontal="right" vertical="center" wrapText="1"/>
      <protection locked="0"/>
    </xf>
    <xf numFmtId="167" fontId="23" fillId="0" borderId="58" xfId="63" applyNumberFormat="1" applyFont="1" applyBorder="1" applyAlignment="1">
      <alignment vertical="center" wrapText="1"/>
      <protection/>
    </xf>
    <xf numFmtId="0" fontId="23" fillId="0" borderId="108" xfId="0" applyFont="1" applyBorder="1" applyAlignment="1">
      <alignment horizontal="center" vertical="top" wrapText="1"/>
    </xf>
    <xf numFmtId="0" fontId="23" fillId="0" borderId="85" xfId="0" applyFont="1" applyFill="1" applyBorder="1" applyAlignment="1">
      <alignment horizontal="left" vertical="top" wrapText="1"/>
    </xf>
    <xf numFmtId="3" fontId="23" fillId="0" borderId="109" xfId="0" applyNumberFormat="1" applyFont="1" applyFill="1" applyBorder="1" applyAlignment="1">
      <alignment horizontal="right" vertical="top" wrapText="1"/>
    </xf>
    <xf numFmtId="3" fontId="24" fillId="0" borderId="53" xfId="0" applyNumberFormat="1" applyFont="1" applyFill="1" applyBorder="1" applyAlignment="1">
      <alignment horizontal="right" vertical="top" wrapText="1"/>
    </xf>
    <xf numFmtId="3" fontId="24" fillId="0" borderId="33" xfId="0" applyNumberFormat="1" applyFont="1" applyBorder="1" applyAlignment="1">
      <alignment horizontal="right" vertical="top" wrapText="1"/>
    </xf>
    <xf numFmtId="0" fontId="0" fillId="0" borderId="109" xfId="0" applyBorder="1" applyAlignment="1">
      <alignment/>
    </xf>
    <xf numFmtId="0" fontId="23" fillId="0" borderId="54" xfId="0" applyFont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right" vertical="top" wrapText="1"/>
    </xf>
    <xf numFmtId="3" fontId="24" fillId="0" borderId="84" xfId="0" applyNumberFormat="1" applyFont="1" applyBorder="1" applyAlignment="1">
      <alignment horizontal="right" vertical="top" wrapText="1"/>
    </xf>
    <xf numFmtId="0" fontId="23" fillId="0" borderId="106" xfId="0" applyFont="1" applyFill="1" applyBorder="1" applyAlignment="1">
      <alignment horizontal="left" vertical="top" wrapText="1"/>
    </xf>
    <xf numFmtId="3" fontId="0" fillId="0" borderId="1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63" xfId="0" applyNumberFormat="1" applyFont="1" applyBorder="1" applyAlignment="1">
      <alignment/>
    </xf>
    <xf numFmtId="0" fontId="24" fillId="0" borderId="13" xfId="0" applyFont="1" applyBorder="1" applyAlignment="1">
      <alignment horizontal="left" vertical="top" wrapText="1"/>
    </xf>
    <xf numFmtId="0" fontId="0" fillId="0" borderId="110" xfId="0" applyBorder="1" applyAlignment="1">
      <alignment/>
    </xf>
    <xf numFmtId="0" fontId="0" fillId="0" borderId="111" xfId="0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17" fillId="0" borderId="112" xfId="67" applyFont="1" applyBorder="1" applyAlignment="1" applyProtection="1">
      <alignment horizontal="center" vertical="center" wrapText="1"/>
      <protection/>
    </xf>
    <xf numFmtId="3" fontId="24" fillId="0" borderId="16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Alignment="1" applyProtection="1">
      <alignment horizontal="left" vertical="center"/>
      <protection/>
    </xf>
    <xf numFmtId="0" fontId="24" fillId="16" borderId="10" xfId="58" applyFont="1" applyFill="1" applyBorder="1" applyAlignment="1" applyProtection="1">
      <alignment horizontal="center" vertical="center" wrapText="1"/>
      <protection/>
    </xf>
    <xf numFmtId="0" fontId="24" fillId="16" borderId="10" xfId="58" applyFont="1" applyFill="1" applyBorder="1" applyAlignment="1" applyProtection="1">
      <alignment vertical="center" wrapText="1"/>
      <protection/>
    </xf>
    <xf numFmtId="0" fontId="24" fillId="16" borderId="10" xfId="58" applyFont="1" applyFill="1" applyBorder="1" applyAlignment="1" applyProtection="1">
      <alignment horizontal="center" wrapText="1"/>
      <protection/>
    </xf>
    <xf numFmtId="0" fontId="24" fillId="16" borderId="10" xfId="58" applyFont="1" applyFill="1" applyBorder="1" applyAlignment="1" applyProtection="1">
      <alignment wrapText="1"/>
      <protection/>
    </xf>
    <xf numFmtId="0" fontId="25" fillId="0" borderId="0" xfId="58" applyFont="1" applyFill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113" xfId="0" applyFont="1" applyBorder="1" applyAlignment="1">
      <alignment/>
    </xf>
    <xf numFmtId="0" fontId="23" fillId="0" borderId="0" xfId="58" applyFont="1" applyFill="1" applyAlignment="1" applyProtection="1">
      <alignment horizontal="right"/>
      <protection/>
    </xf>
    <xf numFmtId="10" fontId="24" fillId="0" borderId="0" xfId="0" applyNumberFormat="1" applyFont="1" applyFill="1" applyBorder="1" applyAlignment="1">
      <alignment horizontal="right" vertical="center" wrapText="1"/>
    </xf>
    <xf numFmtId="3" fontId="52" fillId="0" borderId="91" xfId="0" applyNumberFormat="1" applyFont="1" applyBorder="1" applyAlignment="1">
      <alignment/>
    </xf>
    <xf numFmtId="167" fontId="24" fillId="22" borderId="114" xfId="63" applyNumberFormat="1" applyFont="1" applyFill="1" applyBorder="1" applyAlignment="1">
      <alignment horizontal="center" vertical="top" wrapText="1"/>
      <protection/>
    </xf>
    <xf numFmtId="167" fontId="25" fillId="0" borderId="0" xfId="63" applyNumberFormat="1" applyFont="1" applyAlignment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57" fillId="16" borderId="47" xfId="56" applyFont="1" applyFill="1" applyBorder="1" applyAlignment="1">
      <alignment horizontal="center"/>
      <protection/>
    </xf>
    <xf numFmtId="0" fontId="57" fillId="16" borderId="55" xfId="56" applyFont="1" applyFill="1" applyBorder="1" applyAlignment="1">
      <alignment horizontal="center"/>
      <protection/>
    </xf>
    <xf numFmtId="0" fontId="57" fillId="0" borderId="0" xfId="56" applyFont="1" applyAlignment="1">
      <alignment horizontal="right"/>
      <protection/>
    </xf>
    <xf numFmtId="167" fontId="17" fillId="0" borderId="115" xfId="65" applyNumberFormat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67" fontId="17" fillId="0" borderId="115" xfId="65" applyNumberFormat="1" applyFont="1" applyBorder="1" applyAlignment="1">
      <alignment horizontal="center" vertical="center" wrapText="1"/>
      <protection/>
    </xf>
    <xf numFmtId="0" fontId="0" fillId="0" borderId="111" xfId="0" applyFont="1" applyBorder="1" applyAlignment="1">
      <alignment horizontal="right" vertical="center" wrapText="1"/>
    </xf>
    <xf numFmtId="0" fontId="0" fillId="0" borderId="116" xfId="0" applyBorder="1" applyAlignment="1">
      <alignment horizontal="center" vertical="center" wrapText="1"/>
    </xf>
    <xf numFmtId="0" fontId="32" fillId="16" borderId="117" xfId="67" applyFont="1" applyFill="1" applyBorder="1" applyAlignment="1" applyProtection="1">
      <alignment horizontal="center" vertical="center" wrapText="1"/>
      <protection/>
    </xf>
    <xf numFmtId="0" fontId="32" fillId="16" borderId="118" xfId="67" applyFont="1" applyFill="1" applyBorder="1" applyAlignment="1" applyProtection="1">
      <alignment horizontal="center" vertical="center"/>
      <protection/>
    </xf>
    <xf numFmtId="0" fontId="32" fillId="16" borderId="119" xfId="67" applyFont="1" applyFill="1" applyBorder="1" applyAlignment="1" applyProtection="1">
      <alignment horizontal="center" vertical="center"/>
      <protection/>
    </xf>
    <xf numFmtId="3" fontId="24" fillId="0" borderId="116" xfId="0" applyNumberFormat="1" applyFont="1" applyBorder="1" applyAlignment="1">
      <alignment horizontal="right" wrapText="1"/>
    </xf>
    <xf numFmtId="0" fontId="23" fillId="0" borderId="116" xfId="0" applyFont="1" applyBorder="1" applyAlignment="1">
      <alignment wrapText="1"/>
    </xf>
    <xf numFmtId="0" fontId="24" fillId="0" borderId="116" xfId="0" applyFont="1" applyBorder="1" applyAlignment="1">
      <alignment vertical="top" wrapText="1"/>
    </xf>
    <xf numFmtId="0" fontId="27" fillId="0" borderId="15" xfId="58" applyFont="1" applyFill="1" applyBorder="1" applyProtection="1">
      <alignment/>
      <protection/>
    </xf>
    <xf numFmtId="0" fontId="25" fillId="0" borderId="52" xfId="58" applyFont="1" applyFill="1" applyBorder="1" applyProtection="1">
      <alignment/>
      <protection/>
    </xf>
    <xf numFmtId="0" fontId="25" fillId="0" borderId="58" xfId="58" applyFont="1" applyFill="1" applyBorder="1" applyProtection="1">
      <alignment/>
      <protection/>
    </xf>
    <xf numFmtId="0" fontId="25" fillId="0" borderId="15" xfId="58" applyFont="1" applyFill="1" applyBorder="1" applyProtection="1">
      <alignment/>
      <protection/>
    </xf>
    <xf numFmtId="3" fontId="25" fillId="0" borderId="61" xfId="58" applyNumberFormat="1" applyFont="1" applyFill="1" applyBorder="1" applyAlignment="1" applyProtection="1">
      <alignment/>
      <protection/>
    </xf>
    <xf numFmtId="3" fontId="27" fillId="0" borderId="61" xfId="58" applyNumberFormat="1" applyFont="1" applyFill="1" applyBorder="1" applyAlignment="1" applyProtection="1">
      <alignment/>
      <protection/>
    </xf>
    <xf numFmtId="3" fontId="27" fillId="0" borderId="61" xfId="58" applyNumberFormat="1" applyFont="1" applyFill="1" applyBorder="1" applyProtection="1">
      <alignment/>
      <protection/>
    </xf>
    <xf numFmtId="3" fontId="25" fillId="0" borderId="61" xfId="58" applyNumberFormat="1" applyFont="1" applyFill="1" applyBorder="1" applyProtection="1">
      <alignment/>
      <protection/>
    </xf>
    <xf numFmtId="3" fontId="27" fillId="0" borderId="61" xfId="58" applyNumberFormat="1" applyFont="1" applyFill="1" applyBorder="1" applyAlignment="1" applyProtection="1">
      <alignment/>
      <protection locked="0"/>
    </xf>
    <xf numFmtId="0" fontId="25" fillId="0" borderId="61" xfId="58" applyFont="1" applyFill="1" applyBorder="1" applyProtection="1">
      <alignment/>
      <protection/>
    </xf>
    <xf numFmtId="3" fontId="27" fillId="0" borderId="61" xfId="58" applyNumberFormat="1" applyFont="1" applyFill="1" applyBorder="1" applyAlignment="1" applyProtection="1">
      <alignment horizontal="right" vertical="center"/>
      <protection/>
    </xf>
    <xf numFmtId="3" fontId="25" fillId="0" borderId="61" xfId="58" applyNumberFormat="1" applyFont="1" applyFill="1" applyBorder="1" applyProtection="1">
      <alignment/>
      <protection locked="0"/>
    </xf>
    <xf numFmtId="3" fontId="27" fillId="0" borderId="61" xfId="58" applyNumberFormat="1" applyFont="1" applyFill="1" applyBorder="1" applyAlignment="1" applyProtection="1">
      <alignment vertical="center"/>
      <protection locked="0"/>
    </xf>
    <xf numFmtId="0" fontId="27" fillId="0" borderId="35" xfId="58" applyFont="1" applyFill="1" applyBorder="1" applyProtection="1">
      <alignment/>
      <protection/>
    </xf>
    <xf numFmtId="3" fontId="27" fillId="0" borderId="61" xfId="58" applyNumberFormat="1" applyFont="1" applyFill="1" applyBorder="1" applyAlignment="1" applyProtection="1">
      <alignment vertical="center"/>
      <protection/>
    </xf>
    <xf numFmtId="0" fontId="27" fillId="0" borderId="58" xfId="58" applyFont="1" applyFill="1" applyBorder="1" applyProtection="1">
      <alignment/>
      <protection/>
    </xf>
    <xf numFmtId="0" fontId="27" fillId="0" borderId="50" xfId="58" applyFont="1" applyFill="1" applyBorder="1" applyAlignment="1" applyProtection="1">
      <alignment/>
      <protection/>
    </xf>
    <xf numFmtId="3" fontId="27" fillId="0" borderId="49" xfId="58" applyNumberFormat="1" applyFont="1" applyFill="1" applyBorder="1" applyAlignment="1" applyProtection="1">
      <alignment horizontal="right" wrapText="1"/>
      <protection/>
    </xf>
    <xf numFmtId="3" fontId="27" fillId="0" borderId="59" xfId="58" applyNumberFormat="1" applyFont="1" applyFill="1" applyBorder="1" applyAlignment="1" applyProtection="1">
      <alignment horizontal="right" wrapText="1"/>
      <protection/>
    </xf>
    <xf numFmtId="0" fontId="24" fillId="16" borderId="120" xfId="58" applyFont="1" applyFill="1" applyBorder="1" applyAlignment="1" applyProtection="1">
      <alignment horizontal="center" vertical="center" wrapText="1"/>
      <protection/>
    </xf>
    <xf numFmtId="0" fontId="24" fillId="16" borderId="66" xfId="58" applyFont="1" applyFill="1" applyBorder="1" applyAlignment="1" applyProtection="1">
      <alignment vertical="center" wrapText="1"/>
      <protection/>
    </xf>
    <xf numFmtId="0" fontId="24" fillId="16" borderId="66" xfId="58" applyFont="1" applyFill="1" applyBorder="1" applyAlignment="1" applyProtection="1">
      <alignment horizontal="center" wrapText="1"/>
      <protection/>
    </xf>
    <xf numFmtId="0" fontId="24" fillId="16" borderId="121" xfId="58" applyFont="1" applyFill="1" applyBorder="1" applyAlignment="1" applyProtection="1">
      <alignment horizontal="center" wrapText="1"/>
      <protection/>
    </xf>
    <xf numFmtId="3" fontId="27" fillId="0" borderId="28" xfId="58" applyNumberFormat="1" applyFont="1" applyFill="1" applyBorder="1" applyProtection="1">
      <alignment/>
      <protection/>
    </xf>
    <xf numFmtId="3" fontId="27" fillId="0" borderId="122" xfId="58" applyNumberFormat="1" applyFont="1" applyFill="1" applyBorder="1" applyProtection="1">
      <alignment/>
      <protection/>
    </xf>
    <xf numFmtId="0" fontId="25" fillId="0" borderId="19" xfId="58" applyFont="1" applyFill="1" applyBorder="1" applyProtection="1">
      <alignment/>
      <protection/>
    </xf>
    <xf numFmtId="0" fontId="24" fillId="22" borderId="16" xfId="0" applyFont="1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3" fillId="0" borderId="123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51" fillId="0" borderId="124" xfId="0" applyFont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12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97" xfId="0" applyBorder="1" applyAlignment="1">
      <alignment/>
    </xf>
    <xf numFmtId="0" fontId="27" fillId="25" borderId="13" xfId="0" applyFont="1" applyFill="1" applyBorder="1" applyAlignment="1">
      <alignment horizontal="left"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0" fillId="22" borderId="77" xfId="0" applyFont="1" applyFill="1" applyBorder="1" applyAlignment="1">
      <alignment horizontal="center" vertical="top" wrapText="1"/>
    </xf>
    <xf numFmtId="0" fontId="60" fillId="22" borderId="78" xfId="0" applyFont="1" applyFill="1" applyBorder="1" applyAlignment="1">
      <alignment horizontal="center" vertical="top" wrapText="1"/>
    </xf>
    <xf numFmtId="0" fontId="60" fillId="26" borderId="38" xfId="0" applyFont="1" applyFill="1" applyBorder="1" applyAlignment="1">
      <alignment horizontal="center" wrapText="1"/>
    </xf>
    <xf numFmtId="0" fontId="61" fillId="16" borderId="98" xfId="0" applyFont="1" applyFill="1" applyBorder="1" applyAlignment="1">
      <alignment wrapText="1"/>
    </xf>
    <xf numFmtId="0" fontId="62" fillId="0" borderId="15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3" fontId="63" fillId="0" borderId="11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/>
    </xf>
    <xf numFmtId="0" fontId="60" fillId="0" borderId="15" xfId="0" applyFont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3" fontId="60" fillId="0" borderId="11" xfId="0" applyNumberFormat="1" applyFont="1" applyBorder="1" applyAlignment="1">
      <alignment horizontal="right" vertical="top" wrapText="1"/>
    </xf>
    <xf numFmtId="3" fontId="60" fillId="0" borderId="17" xfId="0" applyNumberFormat="1" applyFont="1" applyBorder="1" applyAlignment="1">
      <alignment horizontal="right" vertical="top" wrapText="1"/>
    </xf>
    <xf numFmtId="0" fontId="62" fillId="0" borderId="10" xfId="0" applyFont="1" applyBorder="1" applyAlignment="1">
      <alignment vertical="top" wrapText="1"/>
    </xf>
    <xf numFmtId="3" fontId="62" fillId="0" borderId="11" xfId="0" applyNumberFormat="1" applyFont="1" applyBorder="1" applyAlignment="1">
      <alignment horizontal="right" vertical="top" wrapText="1"/>
    </xf>
    <xf numFmtId="3" fontId="62" fillId="0" borderId="17" xfId="0" applyNumberFormat="1" applyFont="1" applyBorder="1" applyAlignment="1">
      <alignment horizontal="right" vertical="top" wrapText="1"/>
    </xf>
    <xf numFmtId="3" fontId="59" fillId="0" borderId="17" xfId="0" applyNumberFormat="1" applyFont="1" applyBorder="1" applyAlignment="1">
      <alignment/>
    </xf>
    <xf numFmtId="0" fontId="62" fillId="25" borderId="10" xfId="0" applyFont="1" applyFill="1" applyBorder="1" applyAlignment="1">
      <alignment vertical="top" wrapText="1"/>
    </xf>
    <xf numFmtId="0" fontId="62" fillId="25" borderId="10" xfId="0" applyFont="1" applyFill="1" applyBorder="1" applyAlignment="1">
      <alignment horizontal="center" vertical="top" wrapText="1" shrinkToFit="1"/>
    </xf>
    <xf numFmtId="3" fontId="60" fillId="0" borderId="11" xfId="0" applyNumberFormat="1" applyFont="1" applyBorder="1" applyAlignment="1">
      <alignment horizontal="right" wrapText="1"/>
    </xf>
    <xf numFmtId="3" fontId="60" fillId="0" borderId="17" xfId="0" applyNumberFormat="1" applyFont="1" applyBorder="1" applyAlignment="1">
      <alignment horizontal="right" wrapText="1"/>
    </xf>
    <xf numFmtId="3" fontId="62" fillId="0" borderId="11" xfId="0" applyNumberFormat="1" applyFont="1" applyBorder="1" applyAlignment="1">
      <alignment/>
    </xf>
    <xf numFmtId="3" fontId="62" fillId="0" borderId="17" xfId="0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0" fontId="60" fillId="22" borderId="15" xfId="0" applyFont="1" applyFill="1" applyBorder="1" applyAlignment="1">
      <alignment horizontal="center" vertical="top" wrapText="1"/>
    </xf>
    <xf numFmtId="0" fontId="60" fillId="22" borderId="10" xfId="0" applyFont="1" applyFill="1" applyBorder="1" applyAlignment="1">
      <alignment vertical="top" wrapText="1"/>
    </xf>
    <xf numFmtId="3" fontId="60" fillId="22" borderId="11" xfId="0" applyNumberFormat="1" applyFont="1" applyFill="1" applyBorder="1" applyAlignment="1">
      <alignment horizontal="right" wrapText="1"/>
    </xf>
    <xf numFmtId="3" fontId="60" fillId="22" borderId="17" xfId="0" applyNumberFormat="1" applyFont="1" applyFill="1" applyBorder="1" applyAlignment="1">
      <alignment horizontal="right" wrapText="1"/>
    </xf>
    <xf numFmtId="0" fontId="62" fillId="0" borderId="52" xfId="0" applyFont="1" applyBorder="1" applyAlignment="1">
      <alignment horizontal="center" vertical="top" wrapText="1"/>
    </xf>
    <xf numFmtId="0" fontId="62" fillId="0" borderId="18" xfId="0" applyFont="1" applyBorder="1" applyAlignment="1">
      <alignment vertical="top" wrapText="1"/>
    </xf>
    <xf numFmtId="3" fontId="62" fillId="0" borderId="94" xfId="0" applyNumberFormat="1" applyFont="1" applyBorder="1" applyAlignment="1">
      <alignment horizontal="right" vertical="top" wrapText="1"/>
    </xf>
    <xf numFmtId="0" fontId="62" fillId="25" borderId="45" xfId="0" applyFont="1" applyFill="1" applyBorder="1" applyAlignment="1">
      <alignment vertical="top" wrapText="1"/>
    </xf>
    <xf numFmtId="3" fontId="62" fillId="0" borderId="44" xfId="0" applyNumberFormat="1" applyFont="1" applyBorder="1" applyAlignment="1">
      <alignment horizontal="right" vertical="top" wrapText="1"/>
    </xf>
    <xf numFmtId="3" fontId="62" fillId="0" borderId="128" xfId="0" applyNumberFormat="1" applyFont="1" applyBorder="1" applyAlignment="1">
      <alignment horizontal="right" vertical="top" wrapText="1"/>
    </xf>
    <xf numFmtId="3" fontId="23" fillId="0" borderId="128" xfId="0" applyNumberFormat="1" applyFont="1" applyBorder="1" applyAlignment="1">
      <alignment horizontal="right" vertical="top" wrapText="1"/>
    </xf>
    <xf numFmtId="3" fontId="23" fillId="0" borderId="106" xfId="0" applyNumberFormat="1" applyFont="1" applyBorder="1" applyAlignment="1">
      <alignment horizontal="right" vertical="center" wrapText="1"/>
    </xf>
    <xf numFmtId="0" fontId="23" fillId="0" borderId="129" xfId="0" applyFont="1" applyFill="1" applyBorder="1" applyAlignment="1">
      <alignment vertical="center" wrapText="1"/>
    </xf>
    <xf numFmtId="3" fontId="23" fillId="0" borderId="129" xfId="0" applyNumberFormat="1" applyFont="1" applyFill="1" applyBorder="1" applyAlignment="1">
      <alignment horizontal="right" vertical="center" wrapText="1"/>
    </xf>
    <xf numFmtId="0" fontId="23" fillId="0" borderId="13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9" xfId="0" applyFont="1" applyFill="1" applyBorder="1" applyAlignment="1">
      <alignment vertical="center" wrapText="1"/>
    </xf>
    <xf numFmtId="176" fontId="23" fillId="0" borderId="129" xfId="0" applyNumberFormat="1" applyFont="1" applyFill="1" applyBorder="1" applyAlignment="1">
      <alignment horizontal="right" vertical="center" wrapText="1"/>
    </xf>
    <xf numFmtId="3" fontId="23" fillId="0" borderId="129" xfId="0" applyNumberFormat="1" applyFont="1" applyFill="1" applyBorder="1" applyAlignment="1">
      <alignment/>
    </xf>
    <xf numFmtId="0" fontId="23" fillId="0" borderId="13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left" vertical="center" wrapText="1"/>
    </xf>
    <xf numFmtId="3" fontId="23" fillId="0" borderId="49" xfId="0" applyNumberFormat="1" applyFont="1" applyFill="1" applyBorder="1" applyAlignment="1">
      <alignment horizontal="right" vertical="center"/>
    </xf>
    <xf numFmtId="0" fontId="23" fillId="0" borderId="61" xfId="0" applyFont="1" applyBorder="1" applyAlignment="1">
      <alignment horizontal="center" vertical="center" wrapText="1"/>
    </xf>
    <xf numFmtId="10" fontId="22" fillId="0" borderId="57" xfId="0" applyNumberFormat="1" applyFont="1" applyFill="1" applyBorder="1" applyAlignment="1">
      <alignment horizontal="center" vertical="center" wrapText="1"/>
    </xf>
    <xf numFmtId="0" fontId="23" fillId="0" borderId="129" xfId="0" applyFont="1" applyFill="1" applyBorder="1" applyAlignment="1">
      <alignment horizontal="left" vertical="center" wrapText="1"/>
    </xf>
    <xf numFmtId="3" fontId="23" fillId="0" borderId="129" xfId="0" applyNumberFormat="1" applyFont="1" applyFill="1" applyBorder="1" applyAlignment="1">
      <alignment horizontal="right" vertical="center"/>
    </xf>
    <xf numFmtId="49" fontId="22" fillId="0" borderId="15" xfId="0" applyNumberFormat="1" applyFont="1" applyBorder="1" applyAlignment="1">
      <alignment vertical="top" wrapText="1"/>
    </xf>
    <xf numFmtId="49" fontId="22" fillId="0" borderId="15" xfId="0" applyNumberFormat="1" applyFont="1" applyBorder="1" applyAlignment="1" quotePrefix="1">
      <alignment vertical="top" wrapText="1"/>
    </xf>
    <xf numFmtId="49" fontId="22" fillId="0" borderId="16" xfId="0" applyNumberFormat="1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64" fillId="0" borderId="131" xfId="0" applyFont="1" applyBorder="1" applyAlignment="1">
      <alignment vertical="top" wrapText="1"/>
    </xf>
    <xf numFmtId="0" fontId="64" fillId="0" borderId="89" xfId="0" applyFont="1" applyBorder="1" applyAlignment="1">
      <alignment vertical="top" wrapText="1"/>
    </xf>
    <xf numFmtId="0" fontId="64" fillId="0" borderId="66" xfId="0" applyFont="1" applyBorder="1" applyAlignment="1">
      <alignment vertical="top" wrapText="1"/>
    </xf>
    <xf numFmtId="49" fontId="22" fillId="0" borderId="10" xfId="0" applyNumberFormat="1" applyFont="1" applyBorder="1" applyAlignment="1">
      <alignment vertical="top" wrapText="1"/>
    </xf>
    <xf numFmtId="49" fontId="22" fillId="0" borderId="10" xfId="0" applyNumberFormat="1" applyFont="1" applyBorder="1" applyAlignment="1" quotePrefix="1">
      <alignment vertical="top" wrapText="1"/>
    </xf>
    <xf numFmtId="49" fontId="22" fillId="0" borderId="18" xfId="0" applyNumberFormat="1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64" fillId="0" borderId="22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64" fillId="0" borderId="28" xfId="0" applyFont="1" applyBorder="1" applyAlignment="1">
      <alignment vertical="top" wrapText="1"/>
    </xf>
    <xf numFmtId="0" fontId="23" fillId="0" borderId="14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32" xfId="0" applyFont="1" applyBorder="1" applyAlignment="1">
      <alignment wrapText="1"/>
    </xf>
    <xf numFmtId="0" fontId="23" fillId="0" borderId="133" xfId="0" applyFont="1" applyBorder="1" applyAlignment="1">
      <alignment wrapText="1"/>
    </xf>
    <xf numFmtId="0" fontId="22" fillId="0" borderId="15" xfId="0" applyFont="1" applyBorder="1" applyAlignment="1">
      <alignment vertical="top" wrapText="1"/>
    </xf>
    <xf numFmtId="0" fontId="64" fillId="0" borderId="134" xfId="0" applyFont="1" applyBorder="1" applyAlignment="1">
      <alignment vertical="top" wrapText="1"/>
    </xf>
    <xf numFmtId="0" fontId="64" fillId="0" borderId="120" xfId="0" applyFont="1" applyBorder="1" applyAlignment="1">
      <alignment vertical="top" wrapText="1"/>
    </xf>
    <xf numFmtId="0" fontId="23" fillId="0" borderId="96" xfId="0" applyFont="1" applyBorder="1" applyAlignment="1">
      <alignment wrapText="1"/>
    </xf>
    <xf numFmtId="0" fontId="64" fillId="0" borderId="135" xfId="0" applyFont="1" applyBorder="1" applyAlignment="1">
      <alignment vertical="top" wrapText="1"/>
    </xf>
    <xf numFmtId="0" fontId="22" fillId="0" borderId="67" xfId="0" applyFont="1" applyBorder="1" applyAlignment="1">
      <alignment/>
    </xf>
    <xf numFmtId="3" fontId="52" fillId="0" borderId="100" xfId="0" applyNumberFormat="1" applyFont="1" applyBorder="1" applyAlignment="1">
      <alignment/>
    </xf>
    <xf numFmtId="0" fontId="23" fillId="0" borderId="61" xfId="0" applyFont="1" applyFill="1" applyBorder="1" applyAlignment="1">
      <alignment horizontal="center" vertical="center" wrapText="1"/>
    </xf>
    <xf numFmtId="10" fontId="23" fillId="0" borderId="136" xfId="0" applyNumberFormat="1" applyFont="1" applyFill="1" applyBorder="1" applyAlignment="1">
      <alignment horizontal="center" vertical="center" wrapText="1"/>
    </xf>
    <xf numFmtId="0" fontId="24" fillId="0" borderId="137" xfId="0" applyFont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1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138" xfId="0" applyFont="1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24" fillId="22" borderId="106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39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7" fillId="0" borderId="11" xfId="58" applyFont="1" applyFill="1" applyBorder="1" applyAlignment="1" applyProtection="1">
      <alignment/>
      <protection/>
    </xf>
    <xf numFmtId="0" fontId="27" fillId="0" borderId="106" xfId="58" applyFont="1" applyFill="1" applyBorder="1" applyAlignment="1" applyProtection="1">
      <alignment/>
      <protection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52" xfId="0" applyFont="1" applyBorder="1" applyAlignment="1">
      <alignment horizontal="center" vertical="top" wrapText="1"/>
    </xf>
    <xf numFmtId="0" fontId="62" fillId="0" borderId="54" xfId="0" applyFont="1" applyBorder="1" applyAlignment="1">
      <alignment horizontal="center" vertical="top" wrapText="1"/>
    </xf>
    <xf numFmtId="0" fontId="24" fillId="2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140" xfId="58" applyFont="1" applyFill="1" applyBorder="1" applyAlignment="1" applyProtection="1">
      <alignment/>
      <protection/>
    </xf>
    <xf numFmtId="0" fontId="27" fillId="0" borderId="141" xfId="58" applyFont="1" applyFill="1" applyBorder="1" applyAlignment="1" applyProtection="1">
      <alignment/>
      <protection/>
    </xf>
    <xf numFmtId="0" fontId="27" fillId="0" borderId="142" xfId="58" applyFont="1" applyFill="1" applyBorder="1" applyAlignment="1" applyProtection="1">
      <alignment horizontal="left" vertical="center"/>
      <protection/>
    </xf>
    <xf numFmtId="0" fontId="27" fillId="0" borderId="16" xfId="58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>
      <alignment vertical="center" wrapText="1"/>
    </xf>
    <xf numFmtId="0" fontId="23" fillId="0" borderId="143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06" xfId="58" applyFont="1" applyFill="1" applyBorder="1" applyAlignment="1" applyProtection="1">
      <alignment horizontal="left" vertical="center"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6" xfId="58" applyFont="1" applyFill="1" applyBorder="1" applyAlignment="1" applyProtection="1">
      <alignment/>
      <protection/>
    </xf>
    <xf numFmtId="0" fontId="24" fillId="0" borderId="16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6" xfId="58" applyFont="1" applyFill="1" applyBorder="1" applyAlignment="1" applyProtection="1">
      <alignment/>
      <protection/>
    </xf>
    <xf numFmtId="0" fontId="0" fillId="0" borderId="111" xfId="0" applyBorder="1" applyAlignment="1">
      <alignment horizontal="center" vertical="center" wrapText="1"/>
    </xf>
    <xf numFmtId="0" fontId="27" fillId="22" borderId="137" xfId="0" applyFont="1" applyFill="1" applyBorder="1" applyAlignment="1">
      <alignment horizontal="center" vertical="top" wrapText="1"/>
    </xf>
    <xf numFmtId="0" fontId="27" fillId="22" borderId="11" xfId="0" applyFont="1" applyFill="1" applyBorder="1" applyAlignment="1">
      <alignment horizontal="center" vertical="top" wrapText="1"/>
    </xf>
    <xf numFmtId="0" fontId="27" fillId="22" borderId="23" xfId="0" applyFont="1" applyFill="1" applyBorder="1" applyAlignment="1">
      <alignment horizontal="center" vertical="top" wrapText="1"/>
    </xf>
    <xf numFmtId="0" fontId="27" fillId="22" borderId="13" xfId="0" applyFont="1" applyFill="1" applyBorder="1" applyAlignment="1">
      <alignment horizontal="center" vertical="top" wrapText="1"/>
    </xf>
    <xf numFmtId="0" fontId="40" fillId="7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0" fillId="7" borderId="55" xfId="0" applyFont="1" applyFill="1" applyBorder="1" applyAlignment="1">
      <alignment horizontal="center" vertical="center" wrapText="1"/>
    </xf>
    <xf numFmtId="0" fontId="40" fillId="7" borderId="47" xfId="0" applyFont="1" applyFill="1" applyBorder="1" applyAlignment="1">
      <alignment horizontal="center" vertical="center" wrapText="1"/>
    </xf>
    <xf numFmtId="0" fontId="40" fillId="7" borderId="5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115" xfId="0" applyFont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39" fillId="7" borderId="47" xfId="0" applyFont="1" applyFill="1" applyBorder="1" applyAlignment="1">
      <alignment horizontal="center" vertical="center" wrapText="1"/>
    </xf>
    <xf numFmtId="0" fontId="39" fillId="7" borderId="55" xfId="0" applyFont="1" applyFill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4" fillId="22" borderId="36" xfId="0" applyFont="1" applyFill="1" applyBorder="1" applyAlignment="1">
      <alignment horizontal="center" vertical="top" wrapText="1"/>
    </xf>
    <xf numFmtId="0" fontId="24" fillId="22" borderId="42" xfId="0" applyFont="1" applyFill="1" applyBorder="1" applyAlignment="1">
      <alignment horizontal="center" vertical="top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7" fontId="27" fillId="0" borderId="144" xfId="62" applyNumberFormat="1" applyFont="1" applyBorder="1" applyAlignment="1">
      <alignment horizontal="center" vertical="center" wrapText="1"/>
      <protection/>
    </xf>
    <xf numFmtId="167" fontId="27" fillId="0" borderId="145" xfId="63" applyNumberFormat="1" applyFont="1" applyBorder="1" applyAlignment="1">
      <alignment horizontal="center" vertical="center" wrapText="1"/>
      <protection/>
    </xf>
    <xf numFmtId="167" fontId="27" fillId="0" borderId="146" xfId="63" applyNumberFormat="1" applyFont="1" applyBorder="1" applyAlignment="1">
      <alignment horizontal="center" vertical="center" wrapText="1"/>
      <protection/>
    </xf>
    <xf numFmtId="167" fontId="27" fillId="0" borderId="147" xfId="63" applyNumberFormat="1" applyFont="1" applyBorder="1" applyAlignment="1">
      <alignment horizontal="center" vertical="center" wrapText="1"/>
      <protection/>
    </xf>
    <xf numFmtId="0" fontId="57" fillId="0" borderId="77" xfId="56" applyFont="1" applyBorder="1" applyAlignment="1">
      <alignment horizontal="left"/>
      <protection/>
    </xf>
    <xf numFmtId="0" fontId="57" fillId="0" borderId="78" xfId="56" applyFont="1" applyBorder="1" applyAlignment="1">
      <alignment horizontal="left"/>
      <protection/>
    </xf>
    <xf numFmtId="0" fontId="57" fillId="0" borderId="15" xfId="56" applyFont="1" applyBorder="1" applyAlignment="1">
      <alignment horizontal="left"/>
      <protection/>
    </xf>
    <xf numFmtId="0" fontId="57" fillId="0" borderId="10" xfId="56" applyFont="1" applyBorder="1" applyAlignment="1">
      <alignment horizontal="left"/>
      <protection/>
    </xf>
    <xf numFmtId="0" fontId="57" fillId="0" borderId="0" xfId="56" applyFont="1" applyAlignment="1">
      <alignment horizontal="center" vertical="center" wrapText="1"/>
      <protection/>
    </xf>
    <xf numFmtId="0" fontId="57" fillId="0" borderId="54" xfId="56" applyFont="1" applyBorder="1" applyAlignment="1">
      <alignment horizontal="left"/>
      <protection/>
    </xf>
    <xf numFmtId="0" fontId="57" fillId="0" borderId="45" xfId="56" applyFont="1" applyBorder="1" applyAlignment="1">
      <alignment horizontal="left"/>
      <protection/>
    </xf>
    <xf numFmtId="0" fontId="57" fillId="16" borderId="148" xfId="56" applyFont="1" applyFill="1" applyBorder="1" applyAlignment="1">
      <alignment horizontal="center"/>
      <protection/>
    </xf>
    <xf numFmtId="0" fontId="57" fillId="16" borderId="149" xfId="56" applyFont="1" applyFill="1" applyBorder="1" applyAlignment="1">
      <alignment horizontal="center"/>
      <protection/>
    </xf>
    <xf numFmtId="0" fontId="57" fillId="16" borderId="114" xfId="56" applyFont="1" applyFill="1" applyBorder="1" applyAlignment="1">
      <alignment horizontal="center"/>
      <protection/>
    </xf>
    <xf numFmtId="0" fontId="57" fillId="0" borderId="54" xfId="56" applyFont="1" applyBorder="1" applyAlignment="1">
      <alignment horizontal="left" vertical="center"/>
      <protection/>
    </xf>
    <xf numFmtId="0" fontId="57" fillId="0" borderId="45" xfId="56" applyFont="1" applyBorder="1" applyAlignment="1">
      <alignment horizontal="left" vertical="center"/>
      <protection/>
    </xf>
    <xf numFmtId="0" fontId="57" fillId="0" borderId="46" xfId="56" applyFont="1" applyBorder="1" applyAlignment="1">
      <alignment horizontal="left" vertical="center"/>
      <protection/>
    </xf>
    <xf numFmtId="0" fontId="57" fillId="0" borderId="47" xfId="56" applyFont="1" applyBorder="1" applyAlignment="1">
      <alignment horizontal="left" vertical="center"/>
      <protection/>
    </xf>
    <xf numFmtId="3" fontId="51" fillId="0" borderId="66" xfId="0" applyNumberFormat="1" applyFont="1" applyBorder="1" applyAlignment="1">
      <alignment horizontal="right"/>
    </xf>
    <xf numFmtId="3" fontId="51" fillId="0" borderId="91" xfId="0" applyNumberFormat="1" applyFont="1" applyBorder="1" applyAlignment="1">
      <alignment horizontal="right"/>
    </xf>
    <xf numFmtId="0" fontId="51" fillId="22" borderId="23" xfId="0" applyFont="1" applyFill="1" applyBorder="1" applyAlignment="1">
      <alignment horizontal="center" vertical="center"/>
    </xf>
    <xf numFmtId="0" fontId="51" fillId="22" borderId="13" xfId="0" applyFont="1" applyFill="1" applyBorder="1" applyAlignment="1">
      <alignment horizontal="center" vertical="center"/>
    </xf>
    <xf numFmtId="0" fontId="51" fillId="22" borderId="24" xfId="0" applyFont="1" applyFill="1" applyBorder="1" applyAlignment="1">
      <alignment horizontal="center" vertical="center"/>
    </xf>
    <xf numFmtId="0" fontId="51" fillId="22" borderId="10" xfId="0" applyFont="1" applyFill="1" applyBorder="1" applyAlignment="1">
      <alignment horizontal="center" vertical="center"/>
    </xf>
    <xf numFmtId="0" fontId="51" fillId="22" borderId="150" xfId="0" applyFont="1" applyFill="1" applyBorder="1" applyAlignment="1">
      <alignment horizontal="center" vertical="center"/>
    </xf>
    <xf numFmtId="0" fontId="51" fillId="22" borderId="17" xfId="0" applyFont="1" applyFill="1" applyBorder="1" applyAlignment="1">
      <alignment horizontal="center" vertical="center"/>
    </xf>
    <xf numFmtId="167" fontId="30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167" fontId="32" fillId="0" borderId="36" xfId="65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Border="1" applyAlignment="1">
      <alignment horizontal="center" vertical="center" wrapText="1"/>
      <protection/>
    </xf>
    <xf numFmtId="167" fontId="17" fillId="0" borderId="0" xfId="65" applyNumberForma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7" fillId="0" borderId="0" xfId="67" applyFont="1" applyBorder="1" applyAlignment="1" applyProtection="1">
      <alignment horizontal="center" vertical="center" wrapText="1"/>
      <protection/>
    </xf>
    <xf numFmtId="0" fontId="24" fillId="0" borderId="106" xfId="58" applyFont="1" applyFill="1" applyBorder="1" applyAlignment="1" applyProtection="1">
      <alignment/>
      <protection/>
    </xf>
    <xf numFmtId="0" fontId="27" fillId="22" borderId="151" xfId="0" applyFont="1" applyFill="1" applyBorder="1" applyAlignment="1">
      <alignment horizontal="center" vertical="top" wrapText="1"/>
    </xf>
    <xf numFmtId="0" fontId="27" fillId="22" borderId="33" xfId="0" applyFont="1" applyFill="1" applyBorder="1" applyAlignment="1">
      <alignment horizontal="center" vertical="top" wrapText="1"/>
    </xf>
    <xf numFmtId="0" fontId="23" fillId="0" borderId="139" xfId="0" applyFont="1" applyBorder="1" applyAlignment="1">
      <alignment horizontal="center" vertical="top" wrapText="1"/>
    </xf>
    <xf numFmtId="0" fontId="23" fillId="0" borderId="86" xfId="0" applyFont="1" applyBorder="1" applyAlignment="1">
      <alignment horizontal="center" vertical="top" wrapText="1"/>
    </xf>
    <xf numFmtId="0" fontId="27" fillId="22" borderId="152" xfId="0" applyFont="1" applyFill="1" applyBorder="1" applyAlignment="1">
      <alignment horizontal="center" vertical="top" wrapText="1"/>
    </xf>
    <xf numFmtId="0" fontId="27" fillId="22" borderId="42" xfId="0" applyFont="1" applyFill="1" applyBorder="1" applyAlignment="1">
      <alignment horizontal="center" vertical="top" wrapText="1"/>
    </xf>
    <xf numFmtId="0" fontId="51" fillId="16" borderId="36" xfId="0" applyFont="1" applyFill="1" applyBorder="1" applyAlignment="1">
      <alignment horizontal="center" vertical="top" wrapText="1"/>
    </xf>
    <xf numFmtId="0" fontId="51" fillId="16" borderId="42" xfId="0" applyFont="1" applyFill="1" applyBorder="1" applyAlignment="1">
      <alignment horizontal="center" vertical="top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ppne\Local%20Settings\Temporary%20Internet%20Files\OLKA3\2012%20%20&#233;v%20int&#233;zm&#233;nyi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 bevétel"/>
      <sheetName val="összes kiadás"/>
      <sheetName val="Gamesz bev."/>
      <sheetName val="Gamesz kiadás"/>
      <sheetName val="Szőcsény bev."/>
      <sheetName val="Szőcsény kiadás"/>
      <sheetName val="Noszlopy bevétel"/>
      <sheetName val="Noszlopy kiadás"/>
      <sheetName val="Kórház bevétel"/>
      <sheetName val="Kórház kiadás"/>
      <sheetName val="TISZK bevétel"/>
      <sheetName val="TISZK Kiadás"/>
      <sheetName val="kulturház bev"/>
      <sheetName val="kulturház kiadás"/>
      <sheetName val="Fürdő bevétel"/>
      <sheetName val="Fürdő kiadás"/>
      <sheetName val="Giminázium bev-"/>
      <sheetName val="Gimnázium kiadás"/>
    </sheetNames>
    <sheetDataSet>
      <sheetData sheetId="2">
        <row r="6">
          <cell r="E6">
            <v>0</v>
          </cell>
        </row>
      </sheetData>
      <sheetData sheetId="3">
        <row r="6">
          <cell r="E6">
            <v>0</v>
          </cell>
        </row>
      </sheetData>
      <sheetData sheetId="4">
        <row r="6">
          <cell r="E6">
            <v>0</v>
          </cell>
        </row>
      </sheetData>
      <sheetData sheetId="5">
        <row r="6">
          <cell r="E6">
            <v>0</v>
          </cell>
        </row>
      </sheetData>
      <sheetData sheetId="8">
        <row r="6">
          <cell r="E6">
            <v>0</v>
          </cell>
        </row>
        <row r="26">
          <cell r="E26">
            <v>0</v>
          </cell>
        </row>
        <row r="52">
          <cell r="E52">
            <v>0</v>
          </cell>
        </row>
      </sheetData>
      <sheetData sheetId="9">
        <row r="26">
          <cell r="E26">
            <v>0</v>
          </cell>
        </row>
        <row r="53">
          <cell r="E53">
            <v>0</v>
          </cell>
        </row>
      </sheetData>
      <sheetData sheetId="10">
        <row r="6">
          <cell r="E6">
            <v>0</v>
          </cell>
        </row>
      </sheetData>
      <sheetData sheetId="11">
        <row r="6">
          <cell r="E6">
            <v>0</v>
          </cell>
        </row>
      </sheetData>
      <sheetData sheetId="12">
        <row r="6">
          <cell r="E6">
            <v>0</v>
          </cell>
        </row>
      </sheetData>
      <sheetData sheetId="13">
        <row r="6">
          <cell r="E6">
            <v>0</v>
          </cell>
        </row>
      </sheetData>
      <sheetData sheetId="14">
        <row r="6">
          <cell r="E6">
            <v>0</v>
          </cell>
        </row>
      </sheetData>
      <sheetData sheetId="15">
        <row r="6">
          <cell r="E6">
            <v>0</v>
          </cell>
        </row>
      </sheetData>
      <sheetData sheetId="16">
        <row r="6">
          <cell r="E6">
            <v>0</v>
          </cell>
        </row>
      </sheetData>
      <sheetData sheetId="17">
        <row r="6">
          <cell r="E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="120" zoomScaleNormal="120" zoomScalePageLayoutView="0" workbookViewId="0" topLeftCell="A1">
      <selection activeCell="B14" sqref="B14"/>
    </sheetView>
  </sheetViews>
  <sheetFormatPr defaultColWidth="8.00390625" defaultRowHeight="12.75"/>
  <cols>
    <col min="1" max="1" width="8.140625" style="329" customWidth="1"/>
    <col min="2" max="2" width="82.8515625" style="329" customWidth="1"/>
    <col min="3" max="3" width="15.00390625" style="329" customWidth="1"/>
    <col min="4" max="4" width="14.8515625" style="329" customWidth="1"/>
    <col min="5" max="5" width="11.421875" style="329" customWidth="1"/>
    <col min="6" max="6" width="13.8515625" style="329" customWidth="1"/>
    <col min="7" max="7" width="11.421875" style="329" customWidth="1"/>
    <col min="8" max="16384" width="8.00390625" style="329" customWidth="1"/>
  </cols>
  <sheetData>
    <row r="1" spans="2:3" ht="13.5" customHeight="1">
      <c r="B1" s="724" t="s">
        <v>555</v>
      </c>
      <c r="C1" s="725"/>
    </row>
    <row r="2" spans="2:4" ht="23.25" customHeight="1" thickBot="1">
      <c r="B2" s="726" t="s">
        <v>446</v>
      </c>
      <c r="C2" s="726"/>
      <c r="D2" s="550" t="s">
        <v>283</v>
      </c>
    </row>
    <row r="3" spans="1:7" s="328" customFormat="1" ht="25.5" customHeight="1" thickBot="1" thickTop="1">
      <c r="A3" s="593" t="s">
        <v>0</v>
      </c>
      <c r="B3" s="594" t="s">
        <v>1</v>
      </c>
      <c r="C3" s="595" t="s">
        <v>413</v>
      </c>
      <c r="D3" s="596" t="s">
        <v>508</v>
      </c>
      <c r="E3" s="329"/>
      <c r="F3" s="329"/>
      <c r="G3" s="329"/>
    </row>
    <row r="4" spans="1:7" s="401" customFormat="1" ht="16.5" thickTop="1">
      <c r="A4" s="589" t="s">
        <v>2</v>
      </c>
      <c r="B4" s="590" t="s">
        <v>3</v>
      </c>
      <c r="C4" s="591">
        <f>C5+C6</f>
        <v>1581758</v>
      </c>
      <c r="D4" s="592">
        <f>D5+D6</f>
        <v>1665726</v>
      </c>
      <c r="E4" s="341"/>
      <c r="F4" s="341"/>
      <c r="G4" s="341"/>
    </row>
    <row r="5" spans="1:4" ht="15.75">
      <c r="A5" s="575"/>
      <c r="B5" s="332" t="s">
        <v>4</v>
      </c>
      <c r="C5" s="333">
        <f>'3.Intézményi bevételek'!C27</f>
        <v>555163</v>
      </c>
      <c r="D5" s="578">
        <f>'3.Intézményi bevételek'!D27</f>
        <v>639131</v>
      </c>
    </row>
    <row r="6" spans="1:4" ht="15.75">
      <c r="A6" s="576"/>
      <c r="B6" s="331" t="s">
        <v>488</v>
      </c>
      <c r="C6" s="333">
        <f>C7+C8</f>
        <v>1026595</v>
      </c>
      <c r="D6" s="578">
        <f>D7+D8</f>
        <v>1026595</v>
      </c>
    </row>
    <row r="7" spans="1:4" ht="15.75">
      <c r="A7" s="577"/>
      <c r="B7" s="330" t="s">
        <v>5</v>
      </c>
      <c r="C7" s="333">
        <f>'5.1 Önkormányzat bevétele'!C5+'1.tájékoztató kimutatás'!D7</f>
        <v>67443</v>
      </c>
      <c r="D7" s="578">
        <f>'5.1 Önkormányzat bevétele'!D5+'1.tájékoztató kimutatás'!E7+'3.Intézményi bevételek'!D28</f>
        <v>67443</v>
      </c>
    </row>
    <row r="8" spans="1:4" ht="15.75">
      <c r="A8" s="577"/>
      <c r="B8" s="334" t="s">
        <v>6</v>
      </c>
      <c r="C8" s="333">
        <f>'5.1 Önkormányzat bevétele'!C6</f>
        <v>959152</v>
      </c>
      <c r="D8" s="578">
        <f>'5.1 Önkormányzat bevétele'!D6</f>
        <v>959152</v>
      </c>
    </row>
    <row r="9" spans="1:4" ht="15.75">
      <c r="A9" s="577"/>
      <c r="B9" s="334" t="s">
        <v>7</v>
      </c>
      <c r="C9" s="333">
        <f>'5.1 Önkormányzat bevétele'!C7</f>
        <v>506100</v>
      </c>
      <c r="D9" s="578">
        <f>'5.1 Önkormányzat bevétele'!D7</f>
        <v>506100</v>
      </c>
    </row>
    <row r="10" spans="1:4" ht="15.75">
      <c r="A10" s="577"/>
      <c r="B10" s="334" t="s">
        <v>8</v>
      </c>
      <c r="C10" s="333">
        <f>'5.1 Önkormányzat bevétele'!C8</f>
        <v>97000</v>
      </c>
      <c r="D10" s="333">
        <f>'5.1 Önkormányzat bevétele'!D8</f>
        <v>97000</v>
      </c>
    </row>
    <row r="11" spans="1:4" ht="15.75">
      <c r="A11" s="577"/>
      <c r="B11" s="334" t="s">
        <v>9</v>
      </c>
      <c r="C11" s="333">
        <f>'5.1 Önkormányzat bevétele'!C9</f>
        <v>38000</v>
      </c>
      <c r="D11" s="333">
        <f>'5.1 Önkormányzat bevétele'!D9</f>
        <v>38000</v>
      </c>
    </row>
    <row r="12" spans="1:4" ht="15.75">
      <c r="A12" s="577"/>
      <c r="B12" s="334" t="s">
        <v>10</v>
      </c>
      <c r="C12" s="333">
        <f>'5.1 Önkormányzat bevétele'!C10</f>
        <v>100</v>
      </c>
      <c r="D12" s="333">
        <f>'5.1 Önkormányzat bevétele'!D10</f>
        <v>100</v>
      </c>
    </row>
    <row r="13" spans="1:4" ht="15.75">
      <c r="A13" s="577"/>
      <c r="B13" s="334" t="s">
        <v>11</v>
      </c>
      <c r="C13" s="333">
        <f>'5.1 Önkormányzat bevétele'!C11</f>
        <v>367500</v>
      </c>
      <c r="D13" s="333">
        <f>'5.1 Önkormányzat bevétele'!D11</f>
        <v>367500</v>
      </c>
    </row>
    <row r="14" spans="1:4" ht="15.75">
      <c r="A14" s="577"/>
      <c r="B14" s="334" t="s">
        <v>11</v>
      </c>
      <c r="C14" s="333">
        <f>'5.1 Önkormányzat bevétele'!C12</f>
        <v>1500</v>
      </c>
      <c r="D14" s="333">
        <f>'5.1 Önkormányzat bevétele'!D12</f>
        <v>1500</v>
      </c>
    </row>
    <row r="15" spans="1:4" ht="15.75">
      <c r="A15" s="577"/>
      <c r="B15" s="334" t="s">
        <v>410</v>
      </c>
      <c r="C15" s="333">
        <f>'5.1 Önkormányzat bevétele'!C13</f>
        <v>2000</v>
      </c>
      <c r="D15" s="333">
        <f>'5.1 Önkormányzat bevétele'!D13</f>
        <v>2000</v>
      </c>
    </row>
    <row r="16" spans="1:4" ht="15.75">
      <c r="A16" s="577"/>
      <c r="B16" s="334" t="s">
        <v>12</v>
      </c>
      <c r="C16" s="333">
        <f>'5.1 Önkormányzat bevétele'!C14</f>
        <v>443552</v>
      </c>
      <c r="D16" s="578">
        <f>'5.1 Önkormányzat bevétele'!D14</f>
        <v>443552</v>
      </c>
    </row>
    <row r="17" spans="1:4" ht="15.75">
      <c r="A17" s="577"/>
      <c r="B17" s="334" t="s">
        <v>13</v>
      </c>
      <c r="C17" s="333">
        <f>'5.1 Önkormányzat bevétele'!C15</f>
        <v>94695</v>
      </c>
      <c r="D17" s="578">
        <f>'5.1 Önkormányzat bevétele'!D15</f>
        <v>94695</v>
      </c>
    </row>
    <row r="18" spans="1:4" ht="15.75">
      <c r="A18" s="577"/>
      <c r="B18" s="334" t="s">
        <v>14</v>
      </c>
      <c r="C18" s="333">
        <f>'5.1 Önkormányzat bevétele'!C16</f>
        <v>263857</v>
      </c>
      <c r="D18" s="578">
        <f>'5.1 Önkormányzat bevétele'!D16</f>
        <v>263857</v>
      </c>
    </row>
    <row r="19" spans="1:4" ht="15.75">
      <c r="A19" s="577"/>
      <c r="B19" s="334" t="s">
        <v>15</v>
      </c>
      <c r="C19" s="333">
        <f>'5.1 Önkormányzat bevétele'!C17</f>
        <v>85000</v>
      </c>
      <c r="D19" s="578">
        <f>'5.1 Önkormányzat bevétele'!D17</f>
        <v>85000</v>
      </c>
    </row>
    <row r="20" spans="1:4" ht="15.75">
      <c r="A20" s="577"/>
      <c r="B20" s="334" t="s">
        <v>16</v>
      </c>
      <c r="C20" s="333">
        <f>'5.1 Önkormányzat bevétele'!C18</f>
        <v>9500</v>
      </c>
      <c r="D20" s="578">
        <f>'5.1 Önkormányzat bevétele'!D18</f>
        <v>9500</v>
      </c>
    </row>
    <row r="21" spans="1:4" ht="15.75">
      <c r="A21" s="577"/>
      <c r="B21" s="334" t="s">
        <v>17</v>
      </c>
      <c r="C21" s="333">
        <f>'5.1 Önkormányzat bevétele'!C19</f>
        <v>3000</v>
      </c>
      <c r="D21" s="578">
        <f>'5.1 Önkormányzat bevétele'!D19</f>
        <v>3000</v>
      </c>
    </row>
    <row r="22" spans="1:4" ht="15.75">
      <c r="A22" s="577"/>
      <c r="B22" s="334" t="s">
        <v>18</v>
      </c>
      <c r="C22" s="333">
        <f>'5.1 Önkormányzat bevétele'!C20</f>
        <v>5000</v>
      </c>
      <c r="D22" s="578">
        <f>'5.1 Önkormányzat bevétele'!D20</f>
        <v>5000</v>
      </c>
    </row>
    <row r="23" spans="1:4" ht="15.75">
      <c r="A23" s="577"/>
      <c r="B23" s="334" t="s">
        <v>19</v>
      </c>
      <c r="C23" s="333">
        <f>'5.1 Önkormányzat bevétele'!C21</f>
        <v>1500</v>
      </c>
      <c r="D23" s="578">
        <f>'5.1 Önkormányzat bevétele'!D21</f>
        <v>1500</v>
      </c>
    </row>
    <row r="24" spans="1:4" s="341" customFormat="1" ht="15.75">
      <c r="A24" s="574" t="s">
        <v>20</v>
      </c>
      <c r="B24" s="402" t="s">
        <v>21</v>
      </c>
      <c r="C24" s="403">
        <f>'5.1 Önkormányzat bevétele'!C22</f>
        <v>1100121</v>
      </c>
      <c r="D24" s="579">
        <f>'5.1 Önkormányzat bevétele'!D22</f>
        <v>1114626</v>
      </c>
    </row>
    <row r="25" spans="1:4" ht="15.75">
      <c r="A25" s="577"/>
      <c r="B25" s="334" t="s">
        <v>22</v>
      </c>
      <c r="C25" s="333">
        <f>'5.1 Önkormányzat bevétele'!C23</f>
        <v>1100121</v>
      </c>
      <c r="D25" s="578">
        <f>'5.1 Önkormányzat bevétele'!D23</f>
        <v>1114626</v>
      </c>
    </row>
    <row r="26" spans="1:4" ht="15.75">
      <c r="A26" s="577"/>
      <c r="B26" s="334" t="s">
        <v>23</v>
      </c>
      <c r="C26" s="333">
        <f>'5.1 Önkormányzat bevétele'!C24</f>
        <v>794616</v>
      </c>
      <c r="D26" s="578">
        <f>'5.1 Önkormányzat bevétele'!D24</f>
        <v>798626</v>
      </c>
    </row>
    <row r="27" spans="1:4" ht="15.75">
      <c r="A27" s="577"/>
      <c r="B27" s="334" t="s">
        <v>507</v>
      </c>
      <c r="C27" s="333">
        <f>'5.1 Önkormányzat bevétele'!C25</f>
        <v>51058</v>
      </c>
      <c r="D27" s="578">
        <f>'5.1 Önkormányzat bevétele'!D25</f>
        <v>61134</v>
      </c>
    </row>
    <row r="28" spans="1:4" ht="15.75">
      <c r="A28" s="577"/>
      <c r="B28" s="334" t="s">
        <v>24</v>
      </c>
      <c r="C28" s="333">
        <f>'5.1 Önkormányzat bevétele'!C26</f>
        <v>183536</v>
      </c>
      <c r="D28" s="578">
        <f>'5.1 Önkormányzat bevétele'!D26</f>
        <v>183955</v>
      </c>
    </row>
    <row r="29" spans="1:4" ht="15.75">
      <c r="A29" s="577"/>
      <c r="B29" s="334" t="s">
        <v>519</v>
      </c>
      <c r="C29" s="333">
        <f>'5.1 Önkormányzat bevétele'!C27</f>
        <v>103</v>
      </c>
      <c r="D29" s="578">
        <f>'5.1 Önkormányzat bevétele'!D27</f>
        <v>103</v>
      </c>
    </row>
    <row r="30" spans="1:4" ht="15.75">
      <c r="A30" s="577"/>
      <c r="B30" s="334" t="s">
        <v>520</v>
      </c>
      <c r="C30" s="333">
        <f>'5.1 Önkormányzat bevétele'!C28</f>
        <v>6068</v>
      </c>
      <c r="D30" s="578">
        <f>'5.1 Önkormányzat bevétele'!D28</f>
        <v>6068</v>
      </c>
    </row>
    <row r="31" spans="1:4" ht="15.75">
      <c r="A31" s="577"/>
      <c r="B31" s="334" t="s">
        <v>521</v>
      </c>
      <c r="C31" s="333">
        <f>'5.1 Önkormányzat bevétele'!C29</f>
        <v>12289</v>
      </c>
      <c r="D31" s="578">
        <f>'5.1 Önkormányzat bevétele'!D29</f>
        <v>12289</v>
      </c>
    </row>
    <row r="32" spans="1:4" ht="15.75">
      <c r="A32" s="577"/>
      <c r="B32" s="334" t="s">
        <v>516</v>
      </c>
      <c r="C32" s="333">
        <f>'5.1 Önkormányzat bevétele'!C30</f>
        <v>52451</v>
      </c>
      <c r="D32" s="578">
        <f>'5.1 Önkormányzat bevétele'!D30</f>
        <v>52451</v>
      </c>
    </row>
    <row r="33" spans="1:4" s="341" customFormat="1" ht="15.75">
      <c r="A33" s="574" t="s">
        <v>25</v>
      </c>
      <c r="B33" s="402" t="s">
        <v>26</v>
      </c>
      <c r="C33" s="344">
        <f>C34+C35</f>
        <v>391102</v>
      </c>
      <c r="D33" s="580">
        <f>D34+D35</f>
        <v>392472</v>
      </c>
    </row>
    <row r="34" spans="1:4" ht="15.75">
      <c r="A34" s="577"/>
      <c r="B34" s="336" t="s">
        <v>27</v>
      </c>
      <c r="C34" s="335">
        <f>'3.Intézményi bevételek'!H27</f>
        <v>0</v>
      </c>
      <c r="D34" s="581">
        <f>'3.Intézményi bevételek'!I27</f>
        <v>1370</v>
      </c>
    </row>
    <row r="35" spans="1:4" ht="15.75">
      <c r="A35" s="599"/>
      <c r="B35" s="334" t="s">
        <v>489</v>
      </c>
      <c r="C35" s="335">
        <f>'5.1 Önkormányzat bevétele'!C31</f>
        <v>391102</v>
      </c>
      <c r="D35" s="581">
        <f>'5.1 Önkormányzat bevétele'!D31</f>
        <v>391102</v>
      </c>
    </row>
    <row r="36" spans="1:4" ht="15.75">
      <c r="A36" s="577"/>
      <c r="B36" s="334" t="s">
        <v>28</v>
      </c>
      <c r="C36" s="335">
        <f>'5.1 Önkormányzat bevétele'!C32</f>
        <v>220000</v>
      </c>
      <c r="D36" s="581">
        <f>'5.1 Önkormányzat bevétele'!D32</f>
        <v>220000</v>
      </c>
    </row>
    <row r="37" spans="1:4" ht="15.75">
      <c r="A37" s="577"/>
      <c r="B37" s="334" t="s">
        <v>29</v>
      </c>
      <c r="C37" s="335">
        <f>'5.1 Önkormányzat bevétele'!C33</f>
        <v>103102</v>
      </c>
      <c r="D37" s="581">
        <f>'5.1 Önkormányzat bevétele'!D33</f>
        <v>103102</v>
      </c>
    </row>
    <row r="38" spans="1:4" ht="15.75">
      <c r="A38" s="577"/>
      <c r="B38" s="334" t="s">
        <v>30</v>
      </c>
      <c r="C38" s="335">
        <f>'5.1 Önkormányzat bevétele'!C34</f>
        <v>68000</v>
      </c>
      <c r="D38" s="581">
        <f>'5.1 Önkormányzat bevétele'!D34</f>
        <v>68000</v>
      </c>
    </row>
    <row r="39" spans="1:4" s="341" customFormat="1" ht="15.75">
      <c r="A39" s="574" t="s">
        <v>31</v>
      </c>
      <c r="B39" s="402" t="s">
        <v>32</v>
      </c>
      <c r="C39" s="404">
        <f>C40+C43+C46+C49</f>
        <v>2918759</v>
      </c>
      <c r="D39" s="582">
        <f>D40+D43+D46+D49</f>
        <v>2230615</v>
      </c>
    </row>
    <row r="40" spans="1:4" ht="15.75">
      <c r="A40" s="577"/>
      <c r="B40" s="336" t="s">
        <v>33</v>
      </c>
      <c r="C40" s="333">
        <f>'3.Intézményi bevételek'!J27</f>
        <v>647777</v>
      </c>
      <c r="D40" s="578">
        <f>'3.Intézményi bevételek'!K27</f>
        <v>662680</v>
      </c>
    </row>
    <row r="41" spans="1:4" ht="15.75">
      <c r="A41" s="577"/>
      <c r="B41" s="334" t="s">
        <v>34</v>
      </c>
      <c r="C41" s="333">
        <f>'3.Intézményi bevételek'!J26</f>
        <v>535219</v>
      </c>
      <c r="D41" s="578">
        <f>'3.Intézményi bevételek'!K26</f>
        <v>535219</v>
      </c>
    </row>
    <row r="42" spans="1:4" ht="15.75">
      <c r="A42" s="577"/>
      <c r="B42" s="334" t="s">
        <v>35</v>
      </c>
      <c r="C42" s="333">
        <f>C40-C41</f>
        <v>112558</v>
      </c>
      <c r="D42" s="578">
        <f>D40-D41</f>
        <v>127461</v>
      </c>
    </row>
    <row r="43" spans="1:4" ht="15.75">
      <c r="A43" s="577"/>
      <c r="B43" s="334" t="s">
        <v>490</v>
      </c>
      <c r="C43" s="333">
        <f>'5.1 Önkormányzat bevétele'!C36+'1.tájékoztató kimutatás'!D8</f>
        <v>196861</v>
      </c>
      <c r="D43" s="578">
        <f>'3.Intézményi bevételek'!K28+'5.1 Önkormányzat bevétele'!D36</f>
        <v>195805</v>
      </c>
    </row>
    <row r="44" spans="1:4" ht="15.75">
      <c r="A44" s="577"/>
      <c r="B44" s="334" t="s">
        <v>34</v>
      </c>
      <c r="C44" s="333">
        <f>'5.1 Önkormányzat bevétele'!C37</f>
        <v>0</v>
      </c>
      <c r="D44" s="578">
        <f>'5.1 Önkormányzat bevétele'!D37</f>
        <v>0</v>
      </c>
    </row>
    <row r="45" spans="1:4" ht="15.75">
      <c r="A45" s="577"/>
      <c r="B45" s="334" t="s">
        <v>35</v>
      </c>
      <c r="C45" s="333">
        <f>'5.1 Önkormányzat bevétele'!C38+'1.tájékoztató kimutatás'!D9</f>
        <v>196861</v>
      </c>
      <c r="D45" s="578">
        <f>'3.Intézményi bevételek'!K28+'5.1 Önkormányzat bevétele'!D38</f>
        <v>195805</v>
      </c>
    </row>
    <row r="46" spans="1:4" ht="15.75">
      <c r="A46" s="577"/>
      <c r="B46" s="336" t="s">
        <v>36</v>
      </c>
      <c r="C46" s="333">
        <f>'3.Intézményi bevételek'!C54</f>
        <v>69789</v>
      </c>
      <c r="D46" s="578">
        <f>D47+D48</f>
        <v>70808</v>
      </c>
    </row>
    <row r="47" spans="1:4" ht="15.75">
      <c r="A47" s="577"/>
      <c r="B47" s="334" t="s">
        <v>37</v>
      </c>
      <c r="C47" s="333"/>
      <c r="D47" s="583"/>
    </row>
    <row r="48" spans="1:4" ht="15.75">
      <c r="A48" s="577"/>
      <c r="B48" s="334" t="s">
        <v>38</v>
      </c>
      <c r="C48" s="333">
        <f>'3.Intézményi bevételek'!C54</f>
        <v>69789</v>
      </c>
      <c r="D48" s="578">
        <f>'3.Intézményi bevételek'!D54</f>
        <v>70808</v>
      </c>
    </row>
    <row r="49" spans="1:4" ht="15.75">
      <c r="A49" s="577"/>
      <c r="B49" s="334" t="s">
        <v>491</v>
      </c>
      <c r="C49" s="333">
        <f>'5.1 Önkormányzat bevétele'!C39</f>
        <v>2004332</v>
      </c>
      <c r="D49" s="578">
        <f>'5.1 Önkormányzat bevétele'!D39</f>
        <v>1301322</v>
      </c>
    </row>
    <row r="50" spans="1:4" ht="15.75">
      <c r="A50" s="577"/>
      <c r="B50" s="334" t="s">
        <v>37</v>
      </c>
      <c r="C50" s="333">
        <f>'5.1 Önkormányzat bevétele'!C40</f>
        <v>0</v>
      </c>
      <c r="D50" s="578">
        <f>'5.1 Önkormányzat bevétele'!D40</f>
        <v>0</v>
      </c>
    </row>
    <row r="51" spans="1:4" ht="15.75">
      <c r="A51" s="577"/>
      <c r="B51" s="334" t="s">
        <v>38</v>
      </c>
      <c r="C51" s="333">
        <f>'5.1 Önkormányzat bevétele'!C41</f>
        <v>2004332</v>
      </c>
      <c r="D51" s="578">
        <f>'5.1 Önkormányzat bevétele'!D41</f>
        <v>1301322</v>
      </c>
    </row>
    <row r="52" spans="1:4" s="341" customFormat="1" ht="15.75">
      <c r="A52" s="574" t="s">
        <v>39</v>
      </c>
      <c r="B52" s="402" t="s">
        <v>40</v>
      </c>
      <c r="C52" s="403">
        <f>C53+C54+C55+C56</f>
        <v>30906</v>
      </c>
      <c r="D52" s="579">
        <f>D53+D54+D55+D56</f>
        <v>50823</v>
      </c>
    </row>
    <row r="53" spans="1:4" ht="15.75">
      <c r="A53" s="577"/>
      <c r="B53" s="336" t="s">
        <v>41</v>
      </c>
      <c r="C53" s="333">
        <f>'3.Intézményi bevételek'!E54</f>
        <v>9470</v>
      </c>
      <c r="D53" s="581">
        <f>'3.Intézményi bevételek'!G54</f>
        <v>29387</v>
      </c>
    </row>
    <row r="54" spans="1:4" ht="15.75">
      <c r="A54" s="577"/>
      <c r="B54" s="334" t="s">
        <v>492</v>
      </c>
      <c r="C54" s="333">
        <f>'5.1 Önkormányzat bevétele'!C43</f>
        <v>7000</v>
      </c>
      <c r="D54" s="578">
        <f>'5.1 Önkormányzat bevétele'!D43</f>
        <v>7000</v>
      </c>
    </row>
    <row r="55" spans="1:4" ht="15.75">
      <c r="A55" s="577"/>
      <c r="B55" s="336" t="s">
        <v>42</v>
      </c>
      <c r="C55" s="333">
        <f>'3.Intézményi bevételek'!H54</f>
        <v>2900</v>
      </c>
      <c r="D55" s="578">
        <f>'3.Intézményi bevételek'!I54</f>
        <v>2900</v>
      </c>
    </row>
    <row r="56" spans="1:4" ht="15.75">
      <c r="A56" s="577"/>
      <c r="B56" s="334" t="s">
        <v>493</v>
      </c>
      <c r="C56" s="333">
        <f>'5.1 Önkormányzat bevétele'!C44</f>
        <v>11536</v>
      </c>
      <c r="D56" s="578">
        <f>'5.1 Önkormányzat bevétele'!D44</f>
        <v>11536</v>
      </c>
    </row>
    <row r="57" spans="1:4" s="341" customFormat="1" ht="15.75">
      <c r="A57" s="574" t="s">
        <v>43</v>
      </c>
      <c r="B57" s="402" t="s">
        <v>44</v>
      </c>
      <c r="C57" s="403">
        <f>C58+C59+C60+C61</f>
        <v>7000</v>
      </c>
      <c r="D57" s="579">
        <f>D58+D59+D60+D61</f>
        <v>7000</v>
      </c>
    </row>
    <row r="58" spans="1:4" ht="15.75">
      <c r="A58" s="577"/>
      <c r="B58" s="336" t="s">
        <v>45</v>
      </c>
      <c r="C58" s="333"/>
      <c r="D58" s="583"/>
    </row>
    <row r="59" spans="1:4" ht="15.75">
      <c r="A59" s="577"/>
      <c r="B59" s="336" t="s">
        <v>46</v>
      </c>
      <c r="C59" s="333"/>
      <c r="D59" s="583"/>
    </row>
    <row r="60" spans="1:4" ht="15.75">
      <c r="A60" s="575"/>
      <c r="B60" s="334" t="s">
        <v>494</v>
      </c>
      <c r="C60" s="333">
        <f>'5.1 Önkormányzat bevétele'!C46</f>
        <v>2000</v>
      </c>
      <c r="D60" s="578">
        <f>'5.1 Önkormányzat bevétele'!D46</f>
        <v>2000</v>
      </c>
    </row>
    <row r="61" spans="1:4" ht="15.75">
      <c r="A61" s="576"/>
      <c r="B61" s="334" t="s">
        <v>495</v>
      </c>
      <c r="C61" s="333">
        <f>'5.1 Önkormányzat bevétele'!C47</f>
        <v>5000</v>
      </c>
      <c r="D61" s="578">
        <f>'5.1 Önkormányzat bevétele'!D47</f>
        <v>5000</v>
      </c>
    </row>
    <row r="62" spans="1:4" s="338" customFormat="1" ht="28.5" customHeight="1">
      <c r="A62" s="729" t="s">
        <v>47</v>
      </c>
      <c r="B62" s="730"/>
      <c r="C62" s="337">
        <f>C4+C24+C33+C39+C52+C57</f>
        <v>6029646</v>
      </c>
      <c r="D62" s="584">
        <f>D4+D24+D33+D39+D52+D57</f>
        <v>5461262</v>
      </c>
    </row>
    <row r="63" spans="1:4" s="341" customFormat="1" ht="15.75">
      <c r="A63" s="574" t="s">
        <v>48</v>
      </c>
      <c r="B63" s="395" t="s">
        <v>49</v>
      </c>
      <c r="C63" s="403">
        <f>C64+C65</f>
        <v>301549</v>
      </c>
      <c r="D63" s="579">
        <f>D64+D65</f>
        <v>301549</v>
      </c>
    </row>
    <row r="64" spans="1:4" ht="15.75">
      <c r="A64" s="577"/>
      <c r="B64" s="330" t="s">
        <v>50</v>
      </c>
      <c r="C64" s="339">
        <f>'5.1 Önkormányzat bevétele'!C50</f>
        <v>301549</v>
      </c>
      <c r="D64" s="585">
        <f>'5.1 Önkormányzat bevétele'!D50</f>
        <v>301549</v>
      </c>
    </row>
    <row r="65" spans="1:4" ht="15.75">
      <c r="A65" s="577"/>
      <c r="B65" s="331" t="s">
        <v>51</v>
      </c>
      <c r="C65" s="339">
        <f>'5.1 Önkormányzat bevétele'!C51</f>
        <v>0</v>
      </c>
      <c r="D65" s="583"/>
    </row>
    <row r="66" spans="1:4" s="341" customFormat="1" ht="28.5" customHeight="1">
      <c r="A66" s="729" t="s">
        <v>52</v>
      </c>
      <c r="B66" s="730"/>
      <c r="C66" s="340">
        <f>C63</f>
        <v>301549</v>
      </c>
      <c r="D66" s="586">
        <f>D63</f>
        <v>301549</v>
      </c>
    </row>
    <row r="67" spans="1:4" s="341" customFormat="1" ht="15.75">
      <c r="A67" s="574" t="s">
        <v>53</v>
      </c>
      <c r="B67" s="716" t="s">
        <v>54</v>
      </c>
      <c r="C67" s="717"/>
      <c r="D67" s="587"/>
    </row>
    <row r="68" spans="1:4" ht="15.75">
      <c r="A68" s="577"/>
      <c r="B68" s="342" t="s">
        <v>55</v>
      </c>
      <c r="C68" s="335">
        <f>'3.Intézményi bevételek'!C82</f>
        <v>150300</v>
      </c>
      <c r="D68" s="581">
        <f>'3.Intézményi bevételek'!D82</f>
        <v>150300</v>
      </c>
    </row>
    <row r="69" spans="1:4" ht="15.75">
      <c r="A69" s="577"/>
      <c r="B69" s="330" t="s">
        <v>496</v>
      </c>
      <c r="C69" s="335">
        <f>'5.1 Önkormányzat bevétele'!C54</f>
        <v>0</v>
      </c>
      <c r="D69" s="583"/>
    </row>
    <row r="70" spans="1:4" ht="15.75">
      <c r="A70" s="577"/>
      <c r="B70" s="342" t="s">
        <v>56</v>
      </c>
      <c r="C70" s="335">
        <f>'3.Intézményi bevételek'!E82</f>
        <v>44625</v>
      </c>
      <c r="D70" s="581">
        <f>'3.Intézményi bevételek'!G84</f>
        <v>44625</v>
      </c>
    </row>
    <row r="71" spans="1:4" ht="15.75">
      <c r="A71" s="577"/>
      <c r="B71" s="330" t="s">
        <v>497</v>
      </c>
      <c r="C71" s="335">
        <f>'5.1 Önkormányzat bevétele'!C55</f>
        <v>431672</v>
      </c>
      <c r="D71" s="581">
        <f>'5.1 Önkormányzat bevétele'!D55</f>
        <v>431672</v>
      </c>
    </row>
    <row r="72" spans="1:4" s="341" customFormat="1" ht="16.5" customHeight="1">
      <c r="A72" s="729" t="s">
        <v>57</v>
      </c>
      <c r="B72" s="730"/>
      <c r="C72" s="343">
        <f>SUM(C68:C71)</f>
        <v>626597</v>
      </c>
      <c r="D72" s="588">
        <f>SUM(D68:D71)</f>
        <v>626597</v>
      </c>
    </row>
    <row r="73" spans="1:4" ht="16.5" thickBot="1">
      <c r="A73" s="727" t="s">
        <v>58</v>
      </c>
      <c r="B73" s="728"/>
      <c r="C73" s="597">
        <f>C62+C66+C72</f>
        <v>6957792</v>
      </c>
      <c r="D73" s="598">
        <f>D62+D66+D72</f>
        <v>6389408</v>
      </c>
    </row>
    <row r="74" ht="16.5" thickTop="1"/>
    <row r="75" spans="1:3" s="328" customFormat="1" ht="15.75">
      <c r="A75" s="329"/>
      <c r="B75" s="329"/>
      <c r="C75" s="345"/>
    </row>
    <row r="76" ht="15.75">
      <c r="C76" s="345"/>
    </row>
    <row r="78" ht="15.75">
      <c r="C78" s="345"/>
    </row>
    <row r="79" ht="15.75">
      <c r="C79" s="345"/>
    </row>
    <row r="80" ht="15.75">
      <c r="C80" s="345"/>
    </row>
    <row r="83" ht="15.75">
      <c r="C83" s="345"/>
    </row>
  </sheetData>
  <sheetProtection/>
  <mergeCells count="7">
    <mergeCell ref="B1:C1"/>
    <mergeCell ref="B2:C2"/>
    <mergeCell ref="A73:B73"/>
    <mergeCell ref="A62:B62"/>
    <mergeCell ref="A66:B66"/>
    <mergeCell ref="B67:C67"/>
    <mergeCell ref="A72:B72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1">
      <selection activeCell="C5" sqref="C5"/>
    </sheetView>
  </sheetViews>
  <sheetFormatPr defaultColWidth="8.00390625" defaultRowHeight="12.75"/>
  <cols>
    <col min="1" max="1" width="16.28125" style="281" customWidth="1"/>
    <col min="2" max="3" width="14.57421875" style="253" customWidth="1"/>
    <col min="4" max="6" width="14.7109375" style="253" customWidth="1"/>
    <col min="7" max="7" width="10.28125" style="253" customWidth="1"/>
    <col min="8" max="8" width="24.421875" style="253" customWidth="1"/>
    <col min="9" max="11" width="11.00390625" style="253" customWidth="1"/>
    <col min="12" max="16384" width="8.00390625" style="253" customWidth="1"/>
  </cols>
  <sheetData>
    <row r="1" spans="1:11" ht="15.75">
      <c r="A1" s="767" t="s">
        <v>564</v>
      </c>
      <c r="B1" s="768"/>
      <c r="C1" s="768"/>
      <c r="D1" s="768"/>
      <c r="E1" s="768"/>
      <c r="F1" s="509"/>
      <c r="G1" s="254"/>
      <c r="H1" s="255"/>
      <c r="K1" s="256"/>
    </row>
    <row r="2" spans="1:11" ht="33" customHeight="1">
      <c r="A2" s="767" t="s">
        <v>450</v>
      </c>
      <c r="B2" s="768"/>
      <c r="C2" s="768"/>
      <c r="D2" s="768"/>
      <c r="E2" s="768"/>
      <c r="F2" s="509"/>
      <c r="G2" s="254"/>
      <c r="H2" s="255"/>
      <c r="K2" s="256"/>
    </row>
    <row r="3" spans="1:11" ht="33" customHeight="1" thickBot="1">
      <c r="A3" s="542"/>
      <c r="B3" s="509"/>
      <c r="C3" s="509"/>
      <c r="D3" s="509"/>
      <c r="E3" s="509"/>
      <c r="F3" s="558" t="s">
        <v>283</v>
      </c>
      <c r="G3" s="254"/>
      <c r="H3" s="255"/>
      <c r="K3" s="256"/>
    </row>
    <row r="4" spans="1:11" ht="28.5" customHeight="1" thickBot="1" thickTop="1">
      <c r="A4" s="769" t="s">
        <v>337</v>
      </c>
      <c r="B4" s="769"/>
      <c r="C4" s="769"/>
      <c r="D4" s="769" t="s">
        <v>61</v>
      </c>
      <c r="E4" s="769"/>
      <c r="F4" s="769"/>
      <c r="G4" s="254"/>
      <c r="H4" s="255"/>
      <c r="K4" s="256"/>
    </row>
    <row r="5" spans="1:7" ht="31.5" customHeight="1" thickBot="1">
      <c r="A5" s="257" t="s">
        <v>1</v>
      </c>
      <c r="B5" s="258" t="s">
        <v>457</v>
      </c>
      <c r="C5" s="258" t="s">
        <v>503</v>
      </c>
      <c r="D5" s="514" t="s">
        <v>1</v>
      </c>
      <c r="E5" s="258" t="s">
        <v>458</v>
      </c>
      <c r="F5" s="258" t="s">
        <v>504</v>
      </c>
      <c r="G5" s="259"/>
    </row>
    <row r="6" spans="1:7" s="259" customFormat="1" ht="24.75" customHeight="1">
      <c r="A6" s="260" t="s">
        <v>355</v>
      </c>
      <c r="B6" s="261">
        <f>'1. összes bevétel'!C4-'1. összes bevétel'!C9-'1. összes bevétel'!C16-'9.2.sz.mell felhalm mérleg'!B15</f>
        <v>603278</v>
      </c>
      <c r="C6" s="261">
        <f>'1. összes bevétel'!D4-'1. összes bevétel'!D9-'1. összes bevétel'!D16-'9.2.sz.mell felhalm mérleg'!D15-'9.2.sz.mell felhalm mérleg'!C15</f>
        <v>687246</v>
      </c>
      <c r="D6" s="512" t="s">
        <v>150</v>
      </c>
      <c r="E6" s="513">
        <f>'2. ÖSSZES kiadások'!C41</f>
        <v>1541707</v>
      </c>
      <c r="F6" s="513">
        <f>'2. ÖSSZES kiadások'!D41</f>
        <v>1585228</v>
      </c>
      <c r="G6" s="255"/>
    </row>
    <row r="7" spans="1:7" ht="24.75" customHeight="1">
      <c r="A7" s="264" t="s">
        <v>356</v>
      </c>
      <c r="B7" s="263">
        <f>'1. összes bevétel'!C16</f>
        <v>443552</v>
      </c>
      <c r="C7" s="263">
        <f>'1. összes bevétel'!D16</f>
        <v>443552</v>
      </c>
      <c r="D7" s="262" t="s">
        <v>357</v>
      </c>
      <c r="E7" s="263">
        <f>'2. ÖSSZES kiadások'!C42</f>
        <v>413773</v>
      </c>
      <c r="F7" s="263">
        <f>'2. ÖSSZES kiadások'!D42</f>
        <v>421385</v>
      </c>
      <c r="G7" s="255"/>
    </row>
    <row r="8" spans="1:7" ht="24.75" customHeight="1">
      <c r="A8" s="264" t="s">
        <v>358</v>
      </c>
      <c r="B8" s="263">
        <f>'1. összes bevétel'!C40+'1. összes bevétel'!C43+'1. összes bevétel'!C54+'1. összes bevétel'!C53</f>
        <v>861108</v>
      </c>
      <c r="C8" s="263">
        <f>'1. összes bevétel'!D40+'1. összes bevétel'!D43+'1. összes bevétel'!D54+'1. összes bevétel'!D53</f>
        <v>894872</v>
      </c>
      <c r="D8" s="262" t="s">
        <v>153</v>
      </c>
      <c r="E8" s="263">
        <f>'2. ÖSSZES kiadások'!C43-'9.1.sz.mell működés mérleg'!E13-'9.2.sz.mell felhalm mérleg'!E13</f>
        <v>1720088</v>
      </c>
      <c r="F8" s="263">
        <f>'2. ÖSSZES kiadások'!D43-'9.1.sz.mell működés mérleg'!F13-'9.2.sz.mell felhalm mérleg'!F13</f>
        <v>1788773</v>
      </c>
      <c r="G8" s="255"/>
    </row>
    <row r="9" spans="1:7" ht="24.75" customHeight="1">
      <c r="A9" s="264" t="s">
        <v>359</v>
      </c>
      <c r="B9" s="263">
        <f>'1. összes bevétel'!C24-'9.2.sz.mell felhalm mérleg'!B7</f>
        <v>1094053</v>
      </c>
      <c r="C9" s="263">
        <f>'1. összes bevétel'!D24-'9.2.sz.mell felhalm mérleg'!C7</f>
        <v>1108558</v>
      </c>
      <c r="D9" s="262" t="s">
        <v>360</v>
      </c>
      <c r="E9" s="263">
        <f>'2. ÖSSZES kiadások'!C46</f>
        <v>18322</v>
      </c>
      <c r="F9" s="263">
        <f>'2. ÖSSZES kiadások'!D46</f>
        <v>21952</v>
      </c>
      <c r="G9" s="255"/>
    </row>
    <row r="10" spans="1:7" ht="24.75" customHeight="1">
      <c r="A10" s="264" t="s">
        <v>361</v>
      </c>
      <c r="B10" s="263">
        <f>'1. összes bevétel'!C68+'1. összes bevétel'!C69</f>
        <v>150300</v>
      </c>
      <c r="C10" s="263">
        <f>'1. összes bevétel'!D68+'1. összes bevétel'!D69</f>
        <v>150300</v>
      </c>
      <c r="D10" s="262" t="s">
        <v>216</v>
      </c>
      <c r="E10" s="263">
        <f>'2. ÖSSZES kiadások'!C47</f>
        <v>131450</v>
      </c>
      <c r="F10" s="263">
        <f>'2. ÖSSZES kiadások'!D47</f>
        <v>131450</v>
      </c>
      <c r="G10" s="265"/>
    </row>
    <row r="11" spans="1:7" ht="21" customHeight="1">
      <c r="A11" s="266" t="s">
        <v>362</v>
      </c>
      <c r="B11" s="263">
        <f>'1. összes bevétel'!C9-'1. összes bevétel'!C11</f>
        <v>468100</v>
      </c>
      <c r="C11" s="263">
        <f>'1. összes bevétel'!D9-'1. összes bevétel'!D11</f>
        <v>468100</v>
      </c>
      <c r="D11" s="262" t="s">
        <v>189</v>
      </c>
      <c r="E11" s="263">
        <f>'2. ÖSSZES kiadások'!C44+'2. ÖSSZES kiadások'!C45</f>
        <v>136819</v>
      </c>
      <c r="F11" s="263">
        <f>'2. ÖSSZES kiadások'!D44+'2. ÖSSZES kiadások'!D45</f>
        <v>130018</v>
      </c>
      <c r="G11" s="255"/>
    </row>
    <row r="12" spans="1:7" ht="32.25" customHeight="1">
      <c r="A12" s="266" t="s">
        <v>314</v>
      </c>
      <c r="B12" s="263">
        <f>'1. összes bevétel'!C64</f>
        <v>301549</v>
      </c>
      <c r="C12" s="263">
        <f>'1. összes bevétel'!D64</f>
        <v>301549</v>
      </c>
      <c r="D12" s="262" t="s">
        <v>363</v>
      </c>
      <c r="E12" s="263">
        <f>'2. ÖSSZES kiadások'!C56</f>
        <v>54856</v>
      </c>
      <c r="F12" s="263">
        <f>'2. ÖSSZES kiadások'!D56</f>
        <v>54856</v>
      </c>
      <c r="G12" s="255"/>
    </row>
    <row r="13" spans="1:7" ht="40.5" customHeight="1">
      <c r="A13" s="421" t="s">
        <v>406</v>
      </c>
      <c r="B13" s="267">
        <f>'1. összes bevétel'!C60</f>
        <v>2000</v>
      </c>
      <c r="C13" s="267">
        <f>'1. összes bevétel'!D60</f>
        <v>2000</v>
      </c>
      <c r="D13" s="262" t="s">
        <v>364</v>
      </c>
      <c r="E13" s="263">
        <f>'5.2. Önkormányzat kiadás'!B16-'9.2.sz.mell felhalm mérleg'!E13</f>
        <v>70191</v>
      </c>
      <c r="F13" s="263">
        <f>'5.2. Önkormányzat kiadás'!C16-'9.2.sz.mell felhalm mérleg'!F13</f>
        <v>70191</v>
      </c>
      <c r="G13" s="255"/>
    </row>
    <row r="14" spans="1:7" ht="24.75" customHeight="1">
      <c r="A14" s="268"/>
      <c r="B14" s="269"/>
      <c r="C14" s="510"/>
      <c r="D14" s="262" t="s">
        <v>330</v>
      </c>
      <c r="E14" s="263">
        <f>'2. ÖSSZES kiadások'!C53</f>
        <v>500</v>
      </c>
      <c r="F14" s="263">
        <f>'2. ÖSSZES kiadások'!D53</f>
        <v>500</v>
      </c>
      <c r="G14" s="255"/>
    </row>
    <row r="15" spans="1:7" ht="24.75" customHeight="1">
      <c r="A15" s="266"/>
      <c r="B15" s="269"/>
      <c r="C15" s="510"/>
      <c r="D15" s="262" t="s">
        <v>365</v>
      </c>
      <c r="E15" s="263">
        <f>'2. ÖSSZES kiadások'!C18-'9.2.sz.mell felhalm mérleg'!E10</f>
        <v>142850</v>
      </c>
      <c r="F15" s="263">
        <f>'2. ÖSSZES kiadások'!D18-'9.2.sz.mell felhalm mérleg'!F10</f>
        <v>168448</v>
      </c>
      <c r="G15" s="255"/>
    </row>
    <row r="16" spans="1:7" ht="24.75" customHeight="1">
      <c r="A16" s="266"/>
      <c r="B16" s="269"/>
      <c r="C16" s="510"/>
      <c r="D16" s="270" t="s">
        <v>406</v>
      </c>
      <c r="E16" s="263">
        <f>'2. ÖSSZES kiadások'!C58</f>
        <v>1500</v>
      </c>
      <c r="F16" s="263">
        <f>'2. ÖSSZES kiadások'!D58</f>
        <v>1500</v>
      </c>
      <c r="G16" s="255"/>
    </row>
    <row r="17" spans="1:7" ht="24.75" customHeight="1">
      <c r="A17" s="266"/>
      <c r="B17" s="269"/>
      <c r="C17" s="510"/>
      <c r="D17" s="270"/>
      <c r="E17" s="269"/>
      <c r="F17" s="269"/>
      <c r="G17" s="255"/>
    </row>
    <row r="18" spans="1:7" ht="18" customHeight="1">
      <c r="A18" s="266"/>
      <c r="B18" s="269"/>
      <c r="C18" s="510"/>
      <c r="D18" s="270"/>
      <c r="E18" s="269"/>
      <c r="F18" s="269"/>
      <c r="G18" s="255"/>
    </row>
    <row r="19" spans="1:7" ht="18" customHeight="1" thickBot="1">
      <c r="A19" s="271"/>
      <c r="B19" s="272"/>
      <c r="C19" s="511"/>
      <c r="D19" s="273"/>
      <c r="E19" s="274"/>
      <c r="F19" s="274"/>
      <c r="G19" s="255"/>
    </row>
    <row r="20" spans="1:7" ht="18" customHeight="1">
      <c r="A20" s="275" t="s">
        <v>366</v>
      </c>
      <c r="B20" s="419">
        <f>SUM(B6:B19)</f>
        <v>3923940</v>
      </c>
      <c r="C20" s="419">
        <f>SUM(C6:C19)</f>
        <v>4056177</v>
      </c>
      <c r="D20" s="276" t="s">
        <v>366</v>
      </c>
      <c r="E20" s="276">
        <f>SUM(E6:E19)</f>
        <v>4232056</v>
      </c>
      <c r="F20" s="276">
        <f>SUM(F6:F19)</f>
        <v>4374301</v>
      </c>
      <c r="G20" s="255"/>
    </row>
    <row r="21" spans="1:7" ht="18" customHeight="1" thickBot="1">
      <c r="A21" s="277" t="s">
        <v>367</v>
      </c>
      <c r="B21" s="420">
        <f>IF(((E20-B20)&gt;0),E20-B20,"----")</f>
        <v>308116</v>
      </c>
      <c r="C21" s="420">
        <f>IF(((F20-C20)&gt;0),F20-C20,"----")</f>
        <v>318124</v>
      </c>
      <c r="D21" s="279" t="s">
        <v>368</v>
      </c>
      <c r="E21" s="278" t="str">
        <f>IF(((B20-E20)&gt;0),B20-E20,"----")</f>
        <v>----</v>
      </c>
      <c r="F21" s="278" t="str">
        <f>IF(((C20-F20)&gt;0),C20-F20,"----")</f>
        <v>----</v>
      </c>
      <c r="G21" s="255"/>
    </row>
    <row r="22" spans="1:8" ht="18" customHeight="1">
      <c r="A22" s="280"/>
      <c r="B22" s="255"/>
      <c r="C22" s="255"/>
      <c r="D22" s="255"/>
      <c r="E22" s="255"/>
      <c r="F22" s="255"/>
      <c r="G22" s="255"/>
      <c r="H22" s="255"/>
    </row>
    <row r="23" spans="1:8" ht="12.75">
      <c r="A23" s="280"/>
      <c r="B23" s="255"/>
      <c r="C23" s="255"/>
      <c r="D23" s="255"/>
      <c r="E23" s="255"/>
      <c r="F23" s="255"/>
      <c r="G23" s="255"/>
      <c r="H23" s="255"/>
    </row>
    <row r="24" spans="1:8" ht="12.75">
      <c r="A24" s="280"/>
      <c r="B24" s="255"/>
      <c r="C24" s="255"/>
      <c r="D24" s="255"/>
      <c r="E24" s="255"/>
      <c r="F24" s="255"/>
      <c r="G24" s="255"/>
      <c r="H24" s="255"/>
    </row>
    <row r="25" spans="1:8" ht="12.75">
      <c r="A25" s="280"/>
      <c r="B25" s="255"/>
      <c r="C25" s="255"/>
      <c r="D25" s="255"/>
      <c r="E25" s="255"/>
      <c r="F25" s="255"/>
      <c r="G25" s="255"/>
      <c r="H25" s="255"/>
    </row>
    <row r="26" spans="1:8" ht="12.75">
      <c r="A26" s="280"/>
      <c r="B26" s="255">
        <f>E23-B23</f>
        <v>0</v>
      </c>
      <c r="C26" s="255"/>
      <c r="D26" s="255"/>
      <c r="E26" s="255"/>
      <c r="F26" s="255"/>
      <c r="G26" s="255"/>
      <c r="H26" s="255"/>
    </row>
    <row r="27" spans="1:8" ht="12.75">
      <c r="A27" s="280"/>
      <c r="B27" s="255"/>
      <c r="C27" s="255"/>
      <c r="D27" s="255"/>
      <c r="E27" s="255"/>
      <c r="F27" s="255"/>
      <c r="G27" s="255"/>
      <c r="H27" s="255"/>
    </row>
    <row r="28" spans="1:8" ht="12.75">
      <c r="A28" s="280"/>
      <c r="B28" s="255"/>
      <c r="C28" s="255"/>
      <c r="D28" s="255"/>
      <c r="E28" s="255"/>
      <c r="F28" s="255"/>
      <c r="G28" s="255"/>
      <c r="H28" s="255"/>
    </row>
    <row r="29" spans="1:8" ht="12.75">
      <c r="A29" s="280"/>
      <c r="B29" s="255"/>
      <c r="C29" s="255"/>
      <c r="D29" s="255"/>
      <c r="E29" s="255"/>
      <c r="F29" s="255"/>
      <c r="G29" s="255"/>
      <c r="H29" s="255"/>
    </row>
    <row r="30" spans="1:8" ht="12.75">
      <c r="A30" s="280"/>
      <c r="B30" s="255">
        <f>B25-B27</f>
        <v>0</v>
      </c>
      <c r="C30" s="255"/>
      <c r="D30" s="255"/>
      <c r="E30" s="255"/>
      <c r="F30" s="255"/>
      <c r="G30" s="255"/>
      <c r="H30" s="255"/>
    </row>
    <row r="31" spans="1:8" ht="12.75">
      <c r="A31" s="280"/>
      <c r="B31" s="255"/>
      <c r="C31" s="255"/>
      <c r="D31" s="255"/>
      <c r="E31" s="255"/>
      <c r="F31" s="255"/>
      <c r="G31" s="255"/>
      <c r="H31" s="255"/>
    </row>
    <row r="32" spans="1:8" ht="12.75">
      <c r="A32" s="280"/>
      <c r="B32" s="255"/>
      <c r="C32" s="255"/>
      <c r="D32" s="255"/>
      <c r="E32" s="255"/>
      <c r="F32" s="255"/>
      <c r="G32" s="255"/>
      <c r="H32" s="255"/>
    </row>
    <row r="33" spans="1:8" ht="12.75">
      <c r="A33" s="280"/>
      <c r="B33" s="255"/>
      <c r="C33" s="255"/>
      <c r="D33" s="255"/>
      <c r="E33" s="255"/>
      <c r="F33" s="255"/>
      <c r="G33" s="255"/>
      <c r="H33" s="255"/>
    </row>
    <row r="34" spans="1:8" ht="12.75">
      <c r="A34" s="280"/>
      <c r="B34" s="255"/>
      <c r="C34" s="255"/>
      <c r="D34" s="255"/>
      <c r="E34" s="255"/>
      <c r="F34" s="255"/>
      <c r="G34" s="255"/>
      <c r="H34" s="255"/>
    </row>
    <row r="35" spans="1:8" ht="12.75">
      <c r="A35" s="280"/>
      <c r="B35" s="255"/>
      <c r="C35" s="255"/>
      <c r="D35" s="255"/>
      <c r="E35" s="255"/>
      <c r="F35" s="255"/>
      <c r="G35" s="255"/>
      <c r="H35" s="255"/>
    </row>
    <row r="36" spans="1:8" ht="12.75">
      <c r="A36" s="280"/>
      <c r="B36" s="255"/>
      <c r="C36" s="255"/>
      <c r="D36" s="255"/>
      <c r="E36" s="255"/>
      <c r="F36" s="255"/>
      <c r="G36" s="255"/>
      <c r="H36" s="255"/>
    </row>
    <row r="37" spans="1:8" ht="12.75">
      <c r="A37" s="280"/>
      <c r="B37" s="255"/>
      <c r="C37" s="255"/>
      <c r="D37" s="255"/>
      <c r="E37" s="255"/>
      <c r="F37" s="255"/>
      <c r="G37" s="255"/>
      <c r="H37" s="255"/>
    </row>
    <row r="38" spans="1:8" ht="12.75">
      <c r="A38" s="280"/>
      <c r="B38" s="255"/>
      <c r="C38" s="255"/>
      <c r="D38" s="255"/>
      <c r="E38" s="255"/>
      <c r="F38" s="255"/>
      <c r="G38" s="255"/>
      <c r="H38" s="255"/>
    </row>
    <row r="39" spans="1:8" ht="12.75">
      <c r="A39" s="280"/>
      <c r="B39" s="255"/>
      <c r="C39" s="255"/>
      <c r="D39" s="255"/>
      <c r="E39" s="255"/>
      <c r="F39" s="255"/>
      <c r="G39" s="255"/>
      <c r="H39" s="255"/>
    </row>
    <row r="40" spans="1:8" ht="12.75">
      <c r="A40" s="280"/>
      <c r="B40" s="255"/>
      <c r="C40" s="255"/>
      <c r="D40" s="255"/>
      <c r="E40" s="255"/>
      <c r="F40" s="255"/>
      <c r="G40" s="255"/>
      <c r="H40" s="255"/>
    </row>
    <row r="41" spans="1:8" ht="12.75">
      <c r="A41" s="280"/>
      <c r="B41" s="255"/>
      <c r="C41" s="255"/>
      <c r="D41" s="255"/>
      <c r="E41" s="255"/>
      <c r="F41" s="255"/>
      <c r="G41" s="255"/>
      <c r="H41" s="255"/>
    </row>
    <row r="42" spans="1:8" ht="12.75">
      <c r="A42" s="280"/>
      <c r="B42" s="255"/>
      <c r="C42" s="255"/>
      <c r="D42" s="255"/>
      <c r="E42" s="255"/>
      <c r="F42" s="255"/>
      <c r="G42" s="255"/>
      <c r="H42" s="255"/>
    </row>
    <row r="43" spans="1:8" ht="12.75">
      <c r="A43" s="280"/>
      <c r="B43" s="255"/>
      <c r="C43" s="255"/>
      <c r="D43" s="255"/>
      <c r="E43" s="255"/>
      <c r="F43" s="255"/>
      <c r="G43" s="255"/>
      <c r="H43" s="255"/>
    </row>
    <row r="44" spans="1:8" ht="12.75">
      <c r="A44" s="280"/>
      <c r="B44" s="255"/>
      <c r="C44" s="255"/>
      <c r="D44" s="255"/>
      <c r="E44" s="255"/>
      <c r="F44" s="255"/>
      <c r="G44" s="255"/>
      <c r="H44" s="255"/>
    </row>
    <row r="45" spans="1:8" ht="12.75">
      <c r="A45" s="280"/>
      <c r="B45" s="255"/>
      <c r="C45" s="255"/>
      <c r="D45" s="255"/>
      <c r="E45" s="255"/>
      <c r="F45" s="255"/>
      <c r="G45" s="255"/>
      <c r="H45" s="255"/>
    </row>
    <row r="46" spans="1:8" ht="12.75">
      <c r="A46" s="280"/>
      <c r="B46" s="255"/>
      <c r="C46" s="255"/>
      <c r="D46" s="255"/>
      <c r="E46" s="255"/>
      <c r="F46" s="255"/>
      <c r="G46" s="255"/>
      <c r="H46" s="255"/>
    </row>
    <row r="47" spans="1:8" ht="12.75">
      <c r="A47" s="280"/>
      <c r="B47" s="255"/>
      <c r="C47" s="255"/>
      <c r="D47" s="255"/>
      <c r="E47" s="255"/>
      <c r="F47" s="255"/>
      <c r="G47" s="255"/>
      <c r="H47" s="255"/>
    </row>
    <row r="48" spans="1:8" ht="12.75">
      <c r="A48" s="280"/>
      <c r="B48" s="255"/>
      <c r="C48" s="255"/>
      <c r="D48" s="255"/>
      <c r="E48" s="255"/>
      <c r="F48" s="255"/>
      <c r="G48" s="255"/>
      <c r="H48" s="255"/>
    </row>
    <row r="49" spans="1:8" ht="12.75">
      <c r="A49" s="280"/>
      <c r="B49" s="255"/>
      <c r="C49" s="255"/>
      <c r="D49" s="255"/>
      <c r="E49" s="255"/>
      <c r="F49" s="255"/>
      <c r="G49" s="255"/>
      <c r="H49" s="255"/>
    </row>
    <row r="50" spans="1:8" ht="12.75">
      <c r="A50" s="280"/>
      <c r="B50" s="255"/>
      <c r="C50" s="255"/>
      <c r="D50" s="255"/>
      <c r="E50" s="255"/>
      <c r="F50" s="255"/>
      <c r="G50" s="255"/>
      <c r="H50" s="255"/>
    </row>
    <row r="51" spans="1:8" ht="12.75">
      <c r="A51" s="280"/>
      <c r="B51" s="255"/>
      <c r="C51" s="255"/>
      <c r="D51" s="255"/>
      <c r="E51" s="255"/>
      <c r="F51" s="255"/>
      <c r="G51" s="255"/>
      <c r="H51" s="255"/>
    </row>
    <row r="52" spans="1:8" ht="12.75">
      <c r="A52" s="280"/>
      <c r="B52" s="255"/>
      <c r="C52" s="255"/>
      <c r="D52" s="255"/>
      <c r="E52" s="255"/>
      <c r="F52" s="255"/>
      <c r="G52" s="255"/>
      <c r="H52" s="255"/>
    </row>
    <row r="53" spans="1:8" ht="12.75">
      <c r="A53" s="280"/>
      <c r="B53" s="255"/>
      <c r="C53" s="255"/>
      <c r="D53" s="255"/>
      <c r="E53" s="255"/>
      <c r="F53" s="255"/>
      <c r="G53" s="255"/>
      <c r="H53" s="255"/>
    </row>
    <row r="54" spans="1:8" ht="12.75">
      <c r="A54" s="280"/>
      <c r="B54" s="255"/>
      <c r="C54" s="255"/>
      <c r="D54" s="255"/>
      <c r="E54" s="255"/>
      <c r="F54" s="255"/>
      <c r="G54" s="255"/>
      <c r="H54" s="255"/>
    </row>
    <row r="55" spans="1:8" ht="12.75">
      <c r="A55" s="280"/>
      <c r="B55" s="255"/>
      <c r="C55" s="255"/>
      <c r="D55" s="255"/>
      <c r="E55" s="255"/>
      <c r="F55" s="255"/>
      <c r="G55" s="255"/>
      <c r="H55" s="255"/>
    </row>
    <row r="56" spans="1:8" ht="12.75">
      <c r="A56" s="280"/>
      <c r="B56" s="255"/>
      <c r="C56" s="255"/>
      <c r="D56" s="255"/>
      <c r="E56" s="255"/>
      <c r="F56" s="255"/>
      <c r="G56" s="255"/>
      <c r="H56" s="255"/>
    </row>
    <row r="57" spans="1:8" ht="12.75">
      <c r="A57" s="280"/>
      <c r="B57" s="255"/>
      <c r="C57" s="255"/>
      <c r="D57" s="255"/>
      <c r="E57" s="255"/>
      <c r="F57" s="255"/>
      <c r="G57" s="255"/>
      <c r="H57" s="255"/>
    </row>
    <row r="58" spans="1:8" ht="12.75">
      <c r="A58" s="280"/>
      <c r="B58" s="255"/>
      <c r="C58" s="255"/>
      <c r="D58" s="255"/>
      <c r="E58" s="255"/>
      <c r="F58" s="255"/>
      <c r="G58" s="255"/>
      <c r="H58" s="255"/>
    </row>
    <row r="59" spans="1:8" ht="12.75">
      <c r="A59" s="280"/>
      <c r="B59" s="255"/>
      <c r="C59" s="255"/>
      <c r="D59" s="255"/>
      <c r="E59" s="255"/>
      <c r="F59" s="255"/>
      <c r="G59" s="255"/>
      <c r="H59" s="255"/>
    </row>
    <row r="60" spans="1:8" ht="12.75">
      <c r="A60" s="280"/>
      <c r="B60" s="255"/>
      <c r="C60" s="255"/>
      <c r="D60" s="255"/>
      <c r="E60" s="255"/>
      <c r="F60" s="255"/>
      <c r="G60" s="255"/>
      <c r="H60" s="255"/>
    </row>
    <row r="61" spans="1:8" ht="12.75">
      <c r="A61" s="280"/>
      <c r="B61" s="255"/>
      <c r="C61" s="255"/>
      <c r="D61" s="255"/>
      <c r="E61" s="255"/>
      <c r="F61" s="255"/>
      <c r="G61" s="255"/>
      <c r="H61" s="255"/>
    </row>
    <row r="62" spans="1:8" ht="12.75">
      <c r="A62" s="280"/>
      <c r="B62" s="255"/>
      <c r="C62" s="255"/>
      <c r="D62" s="255"/>
      <c r="E62" s="255"/>
      <c r="F62" s="255"/>
      <c r="G62" s="255"/>
      <c r="H62" s="255"/>
    </row>
    <row r="63" spans="1:8" ht="12.75">
      <c r="A63" s="280"/>
      <c r="B63" s="255"/>
      <c r="C63" s="255"/>
      <c r="D63" s="255"/>
      <c r="E63" s="255"/>
      <c r="F63" s="255"/>
      <c r="G63" s="255"/>
      <c r="H63" s="255"/>
    </row>
    <row r="64" spans="1:8" ht="12.75">
      <c r="A64" s="280"/>
      <c r="B64" s="255"/>
      <c r="C64" s="255"/>
      <c r="D64" s="255"/>
      <c r="E64" s="255"/>
      <c r="F64" s="255"/>
      <c r="G64" s="255"/>
      <c r="H64" s="255"/>
    </row>
    <row r="65" spans="1:8" ht="12.75">
      <c r="A65" s="280"/>
      <c r="B65" s="255"/>
      <c r="C65" s="255"/>
      <c r="D65" s="255"/>
      <c r="E65" s="255"/>
      <c r="F65" s="255"/>
      <c r="G65" s="255"/>
      <c r="H65" s="255"/>
    </row>
    <row r="66" spans="1:8" ht="12.75">
      <c r="A66" s="280"/>
      <c r="B66" s="255"/>
      <c r="C66" s="255"/>
      <c r="D66" s="255"/>
      <c r="E66" s="255"/>
      <c r="F66" s="255"/>
      <c r="G66" s="255"/>
      <c r="H66" s="255"/>
    </row>
    <row r="67" spans="1:8" ht="12.75">
      <c r="A67" s="280"/>
      <c r="B67" s="255"/>
      <c r="C67" s="255"/>
      <c r="D67" s="255"/>
      <c r="E67" s="255"/>
      <c r="F67" s="255"/>
      <c r="G67" s="255"/>
      <c r="H67" s="255"/>
    </row>
    <row r="68" spans="1:8" ht="12.75">
      <c r="A68" s="280"/>
      <c r="B68" s="255"/>
      <c r="C68" s="255"/>
      <c r="D68" s="255"/>
      <c r="E68" s="255"/>
      <c r="F68" s="255"/>
      <c r="G68" s="255"/>
      <c r="H68" s="255"/>
    </row>
    <row r="69" spans="1:8" ht="12.75">
      <c r="A69" s="280"/>
      <c r="B69" s="255"/>
      <c r="C69" s="255"/>
      <c r="D69" s="255"/>
      <c r="E69" s="255"/>
      <c r="F69" s="255"/>
      <c r="G69" s="255"/>
      <c r="H69" s="255"/>
    </row>
    <row r="70" spans="1:8" ht="12.75">
      <c r="A70" s="280"/>
      <c r="B70" s="255"/>
      <c r="C70" s="255"/>
      <c r="D70" s="255"/>
      <c r="E70" s="255"/>
      <c r="F70" s="255"/>
      <c r="G70" s="255"/>
      <c r="H70" s="255"/>
    </row>
  </sheetData>
  <sheetProtection/>
  <mergeCells count="4">
    <mergeCell ref="A1:E1"/>
    <mergeCell ref="A2:E2"/>
    <mergeCell ref="A4:C4"/>
    <mergeCell ref="D4:F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1">
      <selection activeCell="I7" sqref="I7"/>
    </sheetView>
  </sheetViews>
  <sheetFormatPr defaultColWidth="8.00390625" defaultRowHeight="12.75"/>
  <cols>
    <col min="1" max="1" width="22.421875" style="303" customWidth="1"/>
    <col min="2" max="2" width="10.7109375" style="303" customWidth="1"/>
    <col min="3" max="3" width="12.140625" style="303" customWidth="1"/>
    <col min="4" max="4" width="25.140625" style="282" customWidth="1"/>
    <col min="5" max="5" width="12.140625" style="282" customWidth="1"/>
    <col min="6" max="6" width="13.28125" style="282" customWidth="1"/>
    <col min="7" max="7" width="24.421875" style="282" customWidth="1"/>
    <col min="8" max="10" width="11.00390625" style="282" customWidth="1"/>
    <col min="11" max="16384" width="8.00390625" style="282" customWidth="1"/>
  </cols>
  <sheetData>
    <row r="1" spans="1:10" ht="28.5" customHeight="1">
      <c r="A1" s="767" t="s">
        <v>565</v>
      </c>
      <c r="B1" s="768"/>
      <c r="C1" s="768"/>
      <c r="D1" s="768"/>
      <c r="E1" s="768"/>
      <c r="F1" s="283"/>
      <c r="J1" s="284"/>
    </row>
    <row r="2" spans="1:10" ht="28.5" customHeight="1">
      <c r="A2" s="767" t="s">
        <v>451</v>
      </c>
      <c r="B2" s="768"/>
      <c r="C2" s="768"/>
      <c r="D2" s="768"/>
      <c r="E2" s="768"/>
      <c r="F2" s="283"/>
      <c r="J2" s="284"/>
    </row>
    <row r="3" spans="1:10" ht="28.5" customHeight="1" thickBot="1">
      <c r="A3" s="542"/>
      <c r="B3" s="509"/>
      <c r="C3" s="509"/>
      <c r="D3" s="509"/>
      <c r="E3" s="509"/>
      <c r="F3" s="557" t="s">
        <v>283</v>
      </c>
      <c r="J3" s="284"/>
    </row>
    <row r="4" spans="1:10" ht="28.5" customHeight="1" thickBot="1" thickTop="1">
      <c r="A4" s="770" t="s">
        <v>337</v>
      </c>
      <c r="B4" s="771"/>
      <c r="C4" s="772"/>
      <c r="D4" s="770" t="s">
        <v>61</v>
      </c>
      <c r="E4" s="771"/>
      <c r="F4" s="772"/>
      <c r="J4" s="284"/>
    </row>
    <row r="5" spans="1:7" ht="37.5" customHeight="1" thickBot="1">
      <c r="A5" s="285" t="s">
        <v>1</v>
      </c>
      <c r="B5" s="286" t="s">
        <v>414</v>
      </c>
      <c r="C5" s="556" t="s">
        <v>503</v>
      </c>
      <c r="D5" s="285" t="s">
        <v>1</v>
      </c>
      <c r="E5" s="286" t="s">
        <v>457</v>
      </c>
      <c r="F5" s="556" t="s">
        <v>503</v>
      </c>
      <c r="G5" s="287"/>
    </row>
    <row r="6" spans="1:7" s="287" customFormat="1" ht="24.75" customHeight="1">
      <c r="A6" s="288" t="s">
        <v>369</v>
      </c>
      <c r="B6" s="523">
        <f>'1. összes bevétel'!C33</f>
        <v>391102</v>
      </c>
      <c r="C6" s="523">
        <f>'1. összes bevétel'!D33</f>
        <v>392472</v>
      </c>
      <c r="D6" s="524" t="s">
        <v>370</v>
      </c>
      <c r="E6" s="523">
        <f>'2. ÖSSZES kiadások'!C49</f>
        <v>2190652</v>
      </c>
      <c r="F6" s="523">
        <f>'2. ÖSSZES kiadások'!D49</f>
        <v>1497386</v>
      </c>
      <c r="G6" s="282"/>
    </row>
    <row r="7" spans="1:6" ht="24.75" customHeight="1">
      <c r="A7" s="291" t="s">
        <v>371</v>
      </c>
      <c r="B7" s="290">
        <v>6068</v>
      </c>
      <c r="C7" s="515">
        <v>6068</v>
      </c>
      <c r="D7" s="289" t="s">
        <v>372</v>
      </c>
      <c r="E7" s="290">
        <f>'2. ÖSSZES kiadások'!C51+'2. ÖSSZES kiadások'!C52</f>
        <v>76178</v>
      </c>
      <c r="F7" s="290">
        <f>'2. ÖSSZES kiadások'!D52+'2. ÖSSZES kiadások'!D51</f>
        <v>88459</v>
      </c>
    </row>
    <row r="8" spans="1:6" ht="24.75" customHeight="1">
      <c r="A8" s="291" t="s">
        <v>373</v>
      </c>
      <c r="B8" s="290"/>
      <c r="C8" s="515"/>
      <c r="D8" s="289" t="s">
        <v>374</v>
      </c>
      <c r="E8" s="290">
        <f>'2. ÖSSZES kiadások'!C50</f>
        <v>81199</v>
      </c>
      <c r="F8" s="290">
        <f>'2. ÖSSZES kiadások'!D50</f>
        <v>47234</v>
      </c>
    </row>
    <row r="9" spans="1:6" ht="24.75" customHeight="1">
      <c r="A9" s="291" t="s">
        <v>375</v>
      </c>
      <c r="B9" s="290">
        <f>'1. összes bevétel'!C55+'1. összes bevétel'!C56+'1. összes bevétel'!C46+'1. összes bevétel'!C49</f>
        <v>2088557</v>
      </c>
      <c r="C9" s="290">
        <f>'1. összes bevétel'!D55+'1. összes bevétel'!D56+'1. összes bevétel'!D46+'1. összes bevétel'!D49</f>
        <v>1386566</v>
      </c>
      <c r="D9" s="289" t="s">
        <v>376</v>
      </c>
      <c r="E9" s="290">
        <f>'2. ÖSSZES kiadások'!C55</f>
        <v>4261</v>
      </c>
      <c r="F9" s="290">
        <f>'2. ÖSSZES kiadások'!D55</f>
        <v>4261</v>
      </c>
    </row>
    <row r="10" spans="1:7" ht="24.75" customHeight="1">
      <c r="A10" s="291" t="s">
        <v>361</v>
      </c>
      <c r="B10" s="290">
        <f>'1. összes bevétel'!C70+'1. összes bevétel'!C71</f>
        <v>476297</v>
      </c>
      <c r="C10" s="290">
        <f>'1. összes bevétel'!D70+'1. összes bevétel'!D71</f>
        <v>476297</v>
      </c>
      <c r="D10" s="289" t="s">
        <v>377</v>
      </c>
      <c r="E10" s="290">
        <v>107036</v>
      </c>
      <c r="F10" s="290">
        <v>111357</v>
      </c>
      <c r="G10" s="292"/>
    </row>
    <row r="11" spans="1:6" ht="24.75" customHeight="1">
      <c r="A11" s="291" t="s">
        <v>378</v>
      </c>
      <c r="B11" s="290"/>
      <c r="C11" s="515"/>
      <c r="D11" s="293" t="s">
        <v>379</v>
      </c>
      <c r="E11" s="290">
        <f>'2. ÖSSZES kiadások'!C59</f>
        <v>1500</v>
      </c>
      <c r="F11" s="290">
        <f>'2. ÖSSZES kiadások'!D59</f>
        <v>1500</v>
      </c>
    </row>
    <row r="12" spans="1:9" ht="24.75" customHeight="1">
      <c r="A12" s="294" t="s">
        <v>380</v>
      </c>
      <c r="B12" s="290"/>
      <c r="C12" s="515"/>
      <c r="D12" s="289" t="s">
        <v>381</v>
      </c>
      <c r="E12" s="290">
        <f>'2. ÖSSZES kiadások'!C57</f>
        <v>160101</v>
      </c>
      <c r="F12" s="290">
        <f>'2. ÖSSZES kiadások'!D57</f>
        <v>160101</v>
      </c>
      <c r="I12" s="295"/>
    </row>
    <row r="13" spans="1:9" ht="24.75" customHeight="1">
      <c r="A13" s="294" t="s">
        <v>382</v>
      </c>
      <c r="B13" s="290">
        <v>38000</v>
      </c>
      <c r="C13" s="290">
        <v>38000</v>
      </c>
      <c r="D13" s="289" t="s">
        <v>383</v>
      </c>
      <c r="E13" s="290">
        <v>104809</v>
      </c>
      <c r="F13" s="290">
        <v>104809</v>
      </c>
      <c r="I13" s="295"/>
    </row>
    <row r="14" spans="1:6" ht="24.75" customHeight="1">
      <c r="A14" s="294" t="s">
        <v>384</v>
      </c>
      <c r="B14" s="290">
        <f>'1. összes bevétel'!C61</f>
        <v>5000</v>
      </c>
      <c r="C14" s="290">
        <f>'1. összes bevétel'!D61</f>
        <v>5000</v>
      </c>
      <c r="D14" s="293"/>
      <c r="E14" s="290"/>
      <c r="F14" s="290"/>
    </row>
    <row r="15" spans="1:6" ht="24.75" customHeight="1">
      <c r="A15" s="294" t="s">
        <v>385</v>
      </c>
      <c r="B15" s="290">
        <v>28828</v>
      </c>
      <c r="C15" s="290">
        <v>28828</v>
      </c>
      <c r="D15" s="293"/>
      <c r="E15" s="290"/>
      <c r="F15" s="290"/>
    </row>
    <row r="16" spans="1:6" ht="24.75" customHeight="1">
      <c r="A16" s="294"/>
      <c r="B16" s="296"/>
      <c r="C16" s="516"/>
      <c r="D16" s="293"/>
      <c r="E16" s="296"/>
      <c r="F16" s="296"/>
    </row>
    <row r="17" spans="1:6" ht="18" customHeight="1">
      <c r="A17" s="294"/>
      <c r="B17" s="296"/>
      <c r="C17" s="516"/>
      <c r="D17" s="293"/>
      <c r="E17" s="296"/>
      <c r="F17" s="296"/>
    </row>
    <row r="18" spans="1:6" ht="18" customHeight="1" thickBot="1">
      <c r="A18" s="297"/>
      <c r="B18" s="518"/>
      <c r="C18" s="517"/>
      <c r="D18" s="519"/>
      <c r="E18" s="518"/>
      <c r="F18" s="518"/>
    </row>
    <row r="19" spans="1:6" ht="38.25" customHeight="1" thickBot="1">
      <c r="A19" s="298" t="s">
        <v>366</v>
      </c>
      <c r="B19" s="520">
        <f>SUM(B6:B18)</f>
        <v>3033852</v>
      </c>
      <c r="C19" s="520">
        <f>SUM(C6:C18)</f>
        <v>2333231</v>
      </c>
      <c r="D19" s="521" t="s">
        <v>366</v>
      </c>
      <c r="E19" s="522">
        <f>SUM(E6:E18)</f>
        <v>2725736</v>
      </c>
      <c r="F19" s="522">
        <f>SUM(F6:F18)</f>
        <v>2015107</v>
      </c>
    </row>
    <row r="20" spans="1:6" ht="18" customHeight="1" thickBot="1">
      <c r="A20" s="299" t="s">
        <v>367</v>
      </c>
      <c r="B20" s="301" t="str">
        <f>IF(((E19-B19)&gt;0),E19-B19,"----")</f>
        <v>----</v>
      </c>
      <c r="C20" s="301"/>
      <c r="D20" s="300" t="s">
        <v>368</v>
      </c>
      <c r="E20" s="418">
        <f>IF(((B19-E19)&gt;0),B19-E19,"----")</f>
        <v>308116</v>
      </c>
      <c r="F20" s="418">
        <f>C19-F19</f>
        <v>318124</v>
      </c>
    </row>
    <row r="21" spans="1:6" ht="18" customHeight="1">
      <c r="A21" s="302"/>
      <c r="B21" s="302"/>
      <c r="C21" s="302"/>
      <c r="D21" s="295"/>
      <c r="E21" s="295"/>
      <c r="F21" s="295"/>
    </row>
    <row r="22" spans="1:6" ht="12.75">
      <c r="A22" s="302"/>
      <c r="B22" s="302"/>
      <c r="C22" s="302"/>
      <c r="D22" s="295"/>
      <c r="E22" s="295"/>
      <c r="F22" s="295"/>
    </row>
    <row r="23" spans="1:6" ht="12.75">
      <c r="A23" s="302"/>
      <c r="B23" s="302"/>
      <c r="C23" s="302"/>
      <c r="D23" s="295"/>
      <c r="E23" s="295"/>
      <c r="F23" s="295"/>
    </row>
    <row r="24" spans="1:6" ht="12.75">
      <c r="A24" s="302"/>
      <c r="B24" s="302"/>
      <c r="C24" s="302"/>
      <c r="D24" s="295"/>
      <c r="E24" s="295"/>
      <c r="F24" s="295"/>
    </row>
    <row r="25" spans="1:6" ht="12.75">
      <c r="A25" s="302"/>
      <c r="B25" s="302"/>
      <c r="C25" s="302"/>
      <c r="D25" s="295"/>
      <c r="E25" s="295"/>
      <c r="F25" s="295"/>
    </row>
    <row r="26" spans="1:6" ht="12.75">
      <c r="A26" s="302"/>
      <c r="B26" s="302"/>
      <c r="C26" s="302"/>
      <c r="D26" s="295"/>
      <c r="E26" s="295"/>
      <c r="F26" s="295"/>
    </row>
    <row r="27" spans="1:6" ht="12.75">
      <c r="A27" s="302"/>
      <c r="B27" s="302"/>
      <c r="C27" s="302"/>
      <c r="D27" s="295"/>
      <c r="E27" s="295"/>
      <c r="F27" s="295"/>
    </row>
    <row r="28" spans="1:6" ht="12.75">
      <c r="A28" s="302"/>
      <c r="B28" s="302"/>
      <c r="C28" s="302"/>
      <c r="D28" s="295"/>
      <c r="E28" s="295"/>
      <c r="F28" s="295"/>
    </row>
    <row r="29" spans="1:6" ht="12.75">
      <c r="A29" s="302"/>
      <c r="B29" s="302"/>
      <c r="C29" s="302"/>
      <c r="D29" s="295"/>
      <c r="E29" s="295"/>
      <c r="F29" s="295"/>
    </row>
    <row r="30" spans="1:6" ht="12.75">
      <c r="A30" s="302"/>
      <c r="B30" s="302"/>
      <c r="C30" s="302"/>
      <c r="D30" s="295"/>
      <c r="E30" s="295"/>
      <c r="F30" s="295"/>
    </row>
    <row r="31" spans="1:6" ht="12.75">
      <c r="A31" s="302"/>
      <c r="B31" s="302"/>
      <c r="C31" s="302"/>
      <c r="D31" s="295"/>
      <c r="E31" s="295"/>
      <c r="F31" s="295"/>
    </row>
    <row r="32" spans="1:6" ht="12.75">
      <c r="A32" s="302"/>
      <c r="B32" s="302"/>
      <c r="C32" s="302"/>
      <c r="D32" s="295"/>
      <c r="E32" s="295"/>
      <c r="F32" s="295"/>
    </row>
    <row r="33" spans="1:6" ht="12.75">
      <c r="A33" s="302"/>
      <c r="B33" s="302"/>
      <c r="C33" s="302"/>
      <c r="D33" s="295"/>
      <c r="E33" s="295"/>
      <c r="F33" s="295"/>
    </row>
    <row r="34" spans="1:6" ht="12.75">
      <c r="A34" s="302"/>
      <c r="B34" s="302"/>
      <c r="C34" s="302"/>
      <c r="D34" s="295"/>
      <c r="E34" s="295"/>
      <c r="F34" s="295"/>
    </row>
    <row r="35" spans="1:6" ht="12.75">
      <c r="A35" s="302"/>
      <c r="B35" s="302"/>
      <c r="C35" s="302"/>
      <c r="D35" s="295"/>
      <c r="E35" s="295"/>
      <c r="F35" s="295"/>
    </row>
    <row r="36" spans="1:6" ht="12.75">
      <c r="A36" s="302"/>
      <c r="B36" s="302"/>
      <c r="C36" s="302"/>
      <c r="D36" s="295"/>
      <c r="E36" s="295"/>
      <c r="F36" s="295"/>
    </row>
    <row r="37" spans="1:6" ht="12.75">
      <c r="A37" s="302"/>
      <c r="B37" s="302"/>
      <c r="C37" s="302"/>
      <c r="D37" s="295"/>
      <c r="E37" s="295"/>
      <c r="F37" s="295"/>
    </row>
    <row r="38" spans="1:6" ht="12.75">
      <c r="A38" s="302"/>
      <c r="B38" s="302"/>
      <c r="C38" s="302"/>
      <c r="D38" s="295"/>
      <c r="E38" s="295"/>
      <c r="F38" s="295"/>
    </row>
    <row r="39" spans="1:6" ht="12.75">
      <c r="A39" s="302"/>
      <c r="B39" s="302"/>
      <c r="C39" s="302"/>
      <c r="D39" s="295"/>
      <c r="E39" s="295"/>
      <c r="F39" s="295"/>
    </row>
    <row r="40" spans="1:6" ht="12.75">
      <c r="A40" s="302"/>
      <c r="B40" s="302"/>
      <c r="C40" s="302"/>
      <c r="D40" s="295"/>
      <c r="E40" s="295"/>
      <c r="F40" s="295"/>
    </row>
    <row r="41" spans="1:6" ht="12.75">
      <c r="A41" s="302"/>
      <c r="B41" s="302"/>
      <c r="C41" s="302"/>
      <c r="D41" s="295"/>
      <c r="E41" s="295"/>
      <c r="F41" s="295"/>
    </row>
    <row r="42" spans="1:6" ht="12.75">
      <c r="A42" s="302"/>
      <c r="B42" s="302"/>
      <c r="C42" s="302"/>
      <c r="D42" s="295"/>
      <c r="E42" s="295"/>
      <c r="F42" s="295"/>
    </row>
    <row r="43" spans="1:6" ht="12.75">
      <c r="A43" s="302"/>
      <c r="B43" s="302"/>
      <c r="C43" s="302"/>
      <c r="D43" s="295"/>
      <c r="E43" s="295"/>
      <c r="F43" s="295"/>
    </row>
    <row r="44" spans="1:6" ht="12.75">
      <c r="A44" s="302"/>
      <c r="B44" s="302"/>
      <c r="C44" s="302"/>
      <c r="D44" s="295"/>
      <c r="E44" s="295"/>
      <c r="F44" s="295"/>
    </row>
    <row r="45" spans="1:6" ht="12.75">
      <c r="A45" s="302"/>
      <c r="B45" s="302"/>
      <c r="C45" s="302"/>
      <c r="D45" s="295"/>
      <c r="E45" s="295"/>
      <c r="F45" s="295"/>
    </row>
    <row r="46" spans="1:6" ht="12.75">
      <c r="A46" s="302"/>
      <c r="B46" s="302"/>
      <c r="C46" s="302"/>
      <c r="D46" s="295"/>
      <c r="E46" s="295"/>
      <c r="F46" s="295"/>
    </row>
    <row r="47" spans="1:6" ht="12.75">
      <c r="A47" s="302"/>
      <c r="B47" s="302"/>
      <c r="C47" s="302"/>
      <c r="D47" s="295"/>
      <c r="E47" s="295"/>
      <c r="F47" s="295"/>
    </row>
    <row r="48" spans="1:6" ht="12.75">
      <c r="A48" s="302"/>
      <c r="B48" s="302"/>
      <c r="C48" s="302"/>
      <c r="D48" s="295"/>
      <c r="E48" s="295"/>
      <c r="F48" s="295"/>
    </row>
    <row r="49" spans="1:6" ht="12.75">
      <c r="A49" s="302"/>
      <c r="B49" s="302"/>
      <c r="C49" s="302"/>
      <c r="D49" s="295"/>
      <c r="E49" s="295"/>
      <c r="F49" s="295"/>
    </row>
    <row r="50" spans="1:6" ht="12.75">
      <c r="A50" s="302"/>
      <c r="B50" s="302"/>
      <c r="C50" s="302"/>
      <c r="D50" s="295"/>
      <c r="E50" s="295"/>
      <c r="F50" s="295"/>
    </row>
    <row r="51" spans="1:6" ht="12.75">
      <c r="A51" s="302"/>
      <c r="B51" s="302"/>
      <c r="C51" s="302"/>
      <c r="D51" s="295"/>
      <c r="E51" s="295"/>
      <c r="F51" s="295"/>
    </row>
    <row r="52" spans="1:6" ht="12.75">
      <c r="A52" s="302"/>
      <c r="B52" s="302"/>
      <c r="C52" s="302"/>
      <c r="D52" s="295"/>
      <c r="E52" s="295"/>
      <c r="F52" s="295"/>
    </row>
    <row r="53" spans="1:6" ht="12.75">
      <c r="A53" s="302"/>
      <c r="B53" s="302"/>
      <c r="C53" s="302"/>
      <c r="D53" s="295"/>
      <c r="E53" s="295"/>
      <c r="F53" s="295"/>
    </row>
    <row r="54" spans="1:6" ht="12.75">
      <c r="A54" s="302"/>
      <c r="B54" s="302"/>
      <c r="C54" s="302"/>
      <c r="D54" s="295"/>
      <c r="E54" s="295"/>
      <c r="F54" s="295"/>
    </row>
    <row r="55" spans="1:6" ht="12.75">
      <c r="A55" s="302"/>
      <c r="B55" s="302"/>
      <c r="C55" s="302"/>
      <c r="D55" s="295"/>
      <c r="E55" s="295"/>
      <c r="F55" s="295"/>
    </row>
    <row r="56" spans="1:6" ht="12.75">
      <c r="A56" s="302"/>
      <c r="B56" s="302"/>
      <c r="C56" s="302"/>
      <c r="D56" s="295"/>
      <c r="E56" s="295"/>
      <c r="F56" s="295"/>
    </row>
    <row r="57" spans="1:6" ht="12.75">
      <c r="A57" s="302"/>
      <c r="B57" s="302"/>
      <c r="C57" s="302"/>
      <c r="D57" s="295"/>
      <c r="E57" s="295"/>
      <c r="F57" s="295"/>
    </row>
    <row r="58" spans="1:6" ht="12.75">
      <c r="A58" s="302"/>
      <c r="B58" s="302"/>
      <c r="C58" s="302"/>
      <c r="D58" s="295"/>
      <c r="E58" s="295"/>
      <c r="F58" s="295"/>
    </row>
  </sheetData>
  <sheetProtection/>
  <mergeCells count="4">
    <mergeCell ref="A1:E1"/>
    <mergeCell ref="A2:E2"/>
    <mergeCell ref="A4:C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4"/>
  <sheetViews>
    <sheetView zoomScalePageLayoutView="0" workbookViewId="0" topLeftCell="A1">
      <selection activeCell="J13" sqref="J13"/>
    </sheetView>
  </sheetViews>
  <sheetFormatPr defaultColWidth="8.00390625" defaultRowHeight="12.75"/>
  <cols>
    <col min="1" max="2" width="8.00390625" style="305" customWidth="1"/>
    <col min="3" max="3" width="9.00390625" style="305" customWidth="1"/>
    <col min="4" max="4" width="6.140625" style="305" customWidth="1"/>
    <col min="5" max="5" width="4.28125" style="305" customWidth="1"/>
    <col min="6" max="6" width="27.140625" style="305" customWidth="1"/>
    <col min="7" max="9" width="15.7109375" style="305" customWidth="1"/>
    <col min="10" max="16384" width="8.00390625" style="305" customWidth="1"/>
  </cols>
  <sheetData>
    <row r="1" spans="3:9" ht="15.75">
      <c r="C1" s="777" t="s">
        <v>566</v>
      </c>
      <c r="D1" s="777"/>
      <c r="E1" s="777"/>
      <c r="F1" s="777"/>
      <c r="G1" s="777"/>
      <c r="H1" s="777"/>
      <c r="I1" s="777"/>
    </row>
    <row r="2" spans="3:9" ht="36" customHeight="1">
      <c r="C2" s="777" t="s">
        <v>452</v>
      </c>
      <c r="D2" s="777"/>
      <c r="E2" s="777"/>
      <c r="F2" s="777"/>
      <c r="G2" s="777"/>
      <c r="H2" s="777"/>
      <c r="I2" s="777"/>
    </row>
    <row r="3" spans="9:10" ht="16.5" thickBot="1">
      <c r="I3" s="561" t="s">
        <v>283</v>
      </c>
      <c r="J3" s="306"/>
    </row>
    <row r="4" spans="3:9" ht="16.5" thickBot="1">
      <c r="C4" s="780" t="s">
        <v>1</v>
      </c>
      <c r="D4" s="781"/>
      <c r="E4" s="781"/>
      <c r="F4" s="782"/>
      <c r="G4" s="559" t="s">
        <v>397</v>
      </c>
      <c r="H4" s="559" t="s">
        <v>398</v>
      </c>
      <c r="I4" s="560" t="s">
        <v>243</v>
      </c>
    </row>
    <row r="5" spans="3:9" ht="15.75">
      <c r="C5" s="773" t="s">
        <v>47</v>
      </c>
      <c r="D5" s="774"/>
      <c r="E5" s="774"/>
      <c r="F5" s="774"/>
      <c r="G5" s="308">
        <v>3604328</v>
      </c>
      <c r="H5" s="308">
        <v>1856934</v>
      </c>
      <c r="I5" s="309">
        <f aca="true" t="shared" si="0" ref="I5:I13">SUM(G5:H5)</f>
        <v>5461262</v>
      </c>
    </row>
    <row r="6" spans="3:9" ht="15.75">
      <c r="C6" s="775" t="s">
        <v>396</v>
      </c>
      <c r="D6" s="776"/>
      <c r="E6" s="776"/>
      <c r="F6" s="776"/>
      <c r="G6" s="307">
        <v>4319445</v>
      </c>
      <c r="H6" s="307">
        <v>1855006</v>
      </c>
      <c r="I6" s="310">
        <f t="shared" si="0"/>
        <v>6174451</v>
      </c>
    </row>
    <row r="7" spans="3:9" s="311" customFormat="1" ht="24" customHeight="1" thickBot="1">
      <c r="C7" s="783" t="s">
        <v>399</v>
      </c>
      <c r="D7" s="784"/>
      <c r="E7" s="784"/>
      <c r="F7" s="784"/>
      <c r="G7" s="312">
        <f>G5-G6</f>
        <v>-715117</v>
      </c>
      <c r="H7" s="312">
        <f>H5-H6</f>
        <v>1928</v>
      </c>
      <c r="I7" s="312">
        <f>I5-I6</f>
        <v>-713189</v>
      </c>
    </row>
    <row r="8" spans="3:9" s="311" customFormat="1" ht="24" customHeight="1" thickBot="1">
      <c r="C8" s="785" t="s">
        <v>400</v>
      </c>
      <c r="D8" s="786"/>
      <c r="E8" s="786"/>
      <c r="F8" s="786"/>
      <c r="G8" s="314">
        <v>150300</v>
      </c>
      <c r="H8" s="314">
        <v>476297</v>
      </c>
      <c r="I8" s="315">
        <f t="shared" si="0"/>
        <v>626597</v>
      </c>
    </row>
    <row r="9" spans="3:9" ht="15.75">
      <c r="C9" s="773" t="s">
        <v>401</v>
      </c>
      <c r="D9" s="774"/>
      <c r="E9" s="774"/>
      <c r="F9" s="774"/>
      <c r="G9" s="308">
        <v>301459</v>
      </c>
      <c r="H9" s="308"/>
      <c r="I9" s="309">
        <f t="shared" si="0"/>
        <v>301459</v>
      </c>
    </row>
    <row r="10" spans="3:9" ht="15.75">
      <c r="C10" s="775" t="s">
        <v>402</v>
      </c>
      <c r="D10" s="776"/>
      <c r="E10" s="776"/>
      <c r="F10" s="776"/>
      <c r="G10" s="307">
        <f>'2. ÖSSZES kiadások'!C56</f>
        <v>54856</v>
      </c>
      <c r="H10" s="307">
        <f>'2. ÖSSZES kiadások'!C21</f>
        <v>160101</v>
      </c>
      <c r="I10" s="310">
        <f t="shared" si="0"/>
        <v>214957</v>
      </c>
    </row>
    <row r="11" spans="3:9" s="311" customFormat="1" ht="24" customHeight="1" thickBot="1">
      <c r="C11" s="783" t="s">
        <v>403</v>
      </c>
      <c r="D11" s="784"/>
      <c r="E11" s="784"/>
      <c r="F11" s="784"/>
      <c r="G11" s="312">
        <f>G9-G10</f>
        <v>246603</v>
      </c>
      <c r="H11" s="312">
        <f>H9-H10</f>
        <v>-160101</v>
      </c>
      <c r="I11" s="313">
        <f t="shared" si="0"/>
        <v>86502</v>
      </c>
    </row>
    <row r="12" spans="3:9" ht="15.75">
      <c r="C12" s="773" t="s">
        <v>145</v>
      </c>
      <c r="D12" s="774"/>
      <c r="E12" s="774"/>
      <c r="F12" s="774"/>
      <c r="G12" s="308">
        <f>SUM(G6+G10)</f>
        <v>4374301</v>
      </c>
      <c r="H12" s="308">
        <f>SUM(H6+H10)</f>
        <v>2015107</v>
      </c>
      <c r="I12" s="309">
        <f t="shared" si="0"/>
        <v>6389408</v>
      </c>
    </row>
    <row r="13" spans="3:9" ht="16.5" thickBot="1">
      <c r="C13" s="778" t="s">
        <v>58</v>
      </c>
      <c r="D13" s="779"/>
      <c r="E13" s="779"/>
      <c r="F13" s="779"/>
      <c r="G13" s="316">
        <f>SUM(G5+G8+G9)</f>
        <v>4056087</v>
      </c>
      <c r="H13" s="316">
        <f>SUM(H5+H8+H9)</f>
        <v>2333231</v>
      </c>
      <c r="I13" s="317">
        <f t="shared" si="0"/>
        <v>6389318</v>
      </c>
    </row>
    <row r="14" spans="3:9" ht="15.75">
      <c r="C14" s="318"/>
      <c r="D14" s="318"/>
      <c r="E14" s="318"/>
      <c r="F14" s="318"/>
      <c r="G14" s="319"/>
      <c r="H14" s="319"/>
      <c r="I14" s="319"/>
    </row>
  </sheetData>
  <sheetProtection/>
  <mergeCells count="12"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  <mergeCell ref="C1:I1"/>
    <mergeCell ref="C2:I2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49"/>
  <sheetViews>
    <sheetView zoomScalePageLayoutView="0" workbookViewId="0" topLeftCell="B1">
      <selection activeCell="G15" sqref="G15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795"/>
      <c r="C1" s="795"/>
      <c r="D1" s="795"/>
      <c r="E1" s="795"/>
    </row>
    <row r="2" spans="2:5" ht="12.75">
      <c r="B2" s="755" t="s">
        <v>567</v>
      </c>
      <c r="C2" s="755"/>
      <c r="D2" s="755"/>
      <c r="E2" s="755"/>
    </row>
    <row r="3" spans="2:5" ht="12.75">
      <c r="B3" s="796" t="s">
        <v>453</v>
      </c>
      <c r="C3" s="797"/>
      <c r="D3" s="797"/>
      <c r="E3" s="797"/>
    </row>
    <row r="4" spans="2:5" ht="12.75">
      <c r="B4" s="197"/>
      <c r="C4" s="198"/>
      <c r="D4" s="198"/>
      <c r="E4" s="198"/>
    </row>
    <row r="5" spans="2:5" ht="13.5" thickBot="1">
      <c r="B5" s="197"/>
      <c r="C5" s="198"/>
      <c r="D5" s="199"/>
      <c r="E5" s="200" t="s">
        <v>283</v>
      </c>
    </row>
    <row r="6" spans="1:5" ht="13.5" thickTop="1">
      <c r="A6" s="789" t="s">
        <v>0</v>
      </c>
      <c r="B6" s="791" t="s">
        <v>1</v>
      </c>
      <c r="C6" s="791" t="s">
        <v>284</v>
      </c>
      <c r="D6" s="791" t="s">
        <v>285</v>
      </c>
      <c r="E6" s="793"/>
    </row>
    <row r="7" spans="1:5" ht="12.75">
      <c r="A7" s="790"/>
      <c r="B7" s="792"/>
      <c r="C7" s="792"/>
      <c r="D7" s="792"/>
      <c r="E7" s="794"/>
    </row>
    <row r="8" spans="1:5" ht="25.5" customHeight="1">
      <c r="A8" s="201" t="s">
        <v>62</v>
      </c>
      <c r="B8" s="202" t="s">
        <v>286</v>
      </c>
      <c r="C8" s="203" t="s">
        <v>287</v>
      </c>
      <c r="D8" s="537"/>
      <c r="E8" s="538">
        <v>500</v>
      </c>
    </row>
    <row r="9" spans="1:6" ht="12.75">
      <c r="A9" s="201" t="s">
        <v>75</v>
      </c>
      <c r="B9" s="202" t="s">
        <v>445</v>
      </c>
      <c r="C9" s="203"/>
      <c r="D9" s="537"/>
      <c r="E9" s="538">
        <f>SUM(E10:E25)</f>
        <v>279805</v>
      </c>
      <c r="F9" s="17"/>
    </row>
    <row r="10" spans="1:5" ht="12.75">
      <c r="A10" s="201" t="s">
        <v>102</v>
      </c>
      <c r="B10" s="202"/>
      <c r="C10" s="204" t="s">
        <v>409</v>
      </c>
      <c r="D10" s="205"/>
      <c r="E10" s="206">
        <v>4000</v>
      </c>
    </row>
    <row r="11" spans="1:5" ht="12.75">
      <c r="A11" s="201"/>
      <c r="B11" s="202"/>
      <c r="C11" s="204" t="s">
        <v>426</v>
      </c>
      <c r="D11" s="205"/>
      <c r="E11" s="206">
        <v>1857</v>
      </c>
    </row>
    <row r="12" spans="1:5" ht="15" customHeight="1">
      <c r="A12" s="201" t="s">
        <v>108</v>
      </c>
      <c r="B12" s="202"/>
      <c r="C12" s="204" t="s">
        <v>443</v>
      </c>
      <c r="D12" s="205"/>
      <c r="E12" s="206">
        <v>5000</v>
      </c>
    </row>
    <row r="13" spans="1:5" ht="12.75">
      <c r="A13" s="201"/>
      <c r="B13" s="202"/>
      <c r="C13" s="204" t="s">
        <v>444</v>
      </c>
      <c r="D13" s="205"/>
      <c r="E13" s="206">
        <v>4073</v>
      </c>
    </row>
    <row r="14" spans="1:5" ht="12.75" customHeight="1">
      <c r="A14" s="201" t="s">
        <v>109</v>
      </c>
      <c r="B14" s="202"/>
      <c r="C14" s="204" t="s">
        <v>288</v>
      </c>
      <c r="D14" s="205"/>
      <c r="E14" s="206"/>
    </row>
    <row r="15" spans="1:5" ht="12.75">
      <c r="A15" s="201" t="s">
        <v>110</v>
      </c>
      <c r="B15" s="202"/>
      <c r="C15" s="204" t="s">
        <v>289</v>
      </c>
      <c r="D15" s="205"/>
      <c r="E15" s="206">
        <v>135419</v>
      </c>
    </row>
    <row r="16" spans="1:5" ht="12.75">
      <c r="A16" s="201"/>
      <c r="B16" s="202"/>
      <c r="C16" s="204" t="s">
        <v>295</v>
      </c>
      <c r="D16" s="205"/>
      <c r="E16" s="206">
        <v>112202</v>
      </c>
    </row>
    <row r="17" spans="1:5" ht="12.75">
      <c r="A17" s="201" t="s">
        <v>112</v>
      </c>
      <c r="B17" s="202"/>
      <c r="C17" s="204" t="s">
        <v>427</v>
      </c>
      <c r="D17" s="205"/>
      <c r="E17" s="206">
        <v>4803</v>
      </c>
    </row>
    <row r="18" spans="1:5" ht="12.75">
      <c r="A18" s="201" t="s">
        <v>116</v>
      </c>
      <c r="B18" s="202"/>
      <c r="C18" s="204" t="s">
        <v>404</v>
      </c>
      <c r="D18" s="205"/>
      <c r="E18" s="206">
        <v>0</v>
      </c>
    </row>
    <row r="19" spans="1:5" ht="12.75">
      <c r="A19" s="201" t="s">
        <v>117</v>
      </c>
      <c r="B19" s="202"/>
      <c r="C19" s="204" t="s">
        <v>290</v>
      </c>
      <c r="D19" s="205"/>
      <c r="E19" s="206">
        <v>475</v>
      </c>
    </row>
    <row r="20" spans="1:5" ht="12.75">
      <c r="A20" s="201" t="s">
        <v>119</v>
      </c>
      <c r="B20" s="202"/>
      <c r="C20" s="204" t="s">
        <v>291</v>
      </c>
      <c r="D20" s="205"/>
      <c r="E20" s="206">
        <v>1500</v>
      </c>
    </row>
    <row r="21" spans="1:5" ht="12.75">
      <c r="A21" s="207" t="s">
        <v>120</v>
      </c>
      <c r="B21" s="208"/>
      <c r="C21" s="209" t="s">
        <v>292</v>
      </c>
      <c r="D21" s="535"/>
      <c r="E21" s="536">
        <v>1551</v>
      </c>
    </row>
    <row r="22" spans="1:5" ht="12.75">
      <c r="A22" s="207" t="s">
        <v>123</v>
      </c>
      <c r="B22" s="208"/>
      <c r="C22" s="209" t="s">
        <v>293</v>
      </c>
      <c r="D22" s="535"/>
      <c r="E22" s="536">
        <v>215</v>
      </c>
    </row>
    <row r="23" spans="1:5" ht="15" customHeight="1" thickBot="1">
      <c r="A23" s="210" t="s">
        <v>274</v>
      </c>
      <c r="B23" s="608"/>
      <c r="C23" s="218" t="s">
        <v>425</v>
      </c>
      <c r="D23" s="67"/>
      <c r="E23" s="212">
        <v>4888</v>
      </c>
    </row>
    <row r="24" spans="1:5" ht="15" customHeight="1" thickBot="1" thickTop="1">
      <c r="A24" s="605"/>
      <c r="B24" s="608"/>
      <c r="C24" s="609" t="s">
        <v>509</v>
      </c>
      <c r="D24" s="610"/>
      <c r="E24" s="611">
        <v>3822</v>
      </c>
    </row>
    <row r="25" spans="1:5" ht="15" customHeight="1" thickBot="1" thickTop="1">
      <c r="A25" s="605"/>
      <c r="B25" s="211"/>
      <c r="C25" s="606"/>
      <c r="D25" s="612"/>
      <c r="E25" s="607"/>
    </row>
    <row r="26" spans="1:5" ht="21" customHeight="1" thickBot="1" thickTop="1">
      <c r="A26" s="213" t="s">
        <v>117</v>
      </c>
      <c r="B26" s="214" t="s">
        <v>294</v>
      </c>
      <c r="C26" s="214"/>
      <c r="D26" s="787">
        <f>E8+E9</f>
        <v>280305</v>
      </c>
      <c r="E26" s="788"/>
    </row>
    <row r="27" ht="13.5" thickTop="1"/>
    <row r="34" ht="12.75">
      <c r="D34" s="347"/>
    </row>
    <row r="38" ht="3" customHeight="1"/>
    <row r="39" ht="12.75" hidden="1"/>
    <row r="40" ht="12.75" hidden="1">
      <c r="D40" s="17"/>
    </row>
    <row r="41" ht="12.75" hidden="1"/>
    <row r="42" ht="12.75" hidden="1"/>
    <row r="43" ht="12.75" hidden="1"/>
    <row r="44" spans="2:4" ht="12.75" hidden="1">
      <c r="B44" s="215"/>
      <c r="C44" s="105"/>
      <c r="D44" s="67"/>
    </row>
    <row r="45" spans="2:4" ht="12.75">
      <c r="B45" s="65"/>
      <c r="C45" s="105"/>
      <c r="D45" s="66"/>
    </row>
    <row r="46" spans="2:4" ht="12.75">
      <c r="B46" s="65"/>
      <c r="C46" s="105"/>
      <c r="D46" s="66"/>
    </row>
    <row r="47" spans="2:4" ht="12.75">
      <c r="B47" s="216"/>
      <c r="C47" s="105"/>
      <c r="D47" s="18"/>
    </row>
    <row r="49" ht="12.75">
      <c r="D49" s="217"/>
    </row>
  </sheetData>
  <sheetProtection/>
  <mergeCells count="8">
    <mergeCell ref="B1:E1"/>
    <mergeCell ref="B2:E2"/>
    <mergeCell ref="B3:E3"/>
    <mergeCell ref="D26:E26"/>
    <mergeCell ref="A6:A7"/>
    <mergeCell ref="B6:B7"/>
    <mergeCell ref="C6:C7"/>
    <mergeCell ref="D6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Z29"/>
  <sheetViews>
    <sheetView zoomScalePageLayoutView="0" workbookViewId="0" topLeftCell="A1">
      <selection activeCell="F8" sqref="F8"/>
    </sheetView>
  </sheetViews>
  <sheetFormatPr defaultColWidth="8.00390625" defaultRowHeight="12.75"/>
  <cols>
    <col min="1" max="1" width="3.57421875" style="70" customWidth="1"/>
    <col min="2" max="2" width="23.00390625" style="69" customWidth="1"/>
    <col min="3" max="4" width="6.7109375" style="69" customWidth="1"/>
    <col min="5" max="5" width="6.8515625" style="69" customWidth="1"/>
    <col min="6" max="6" width="6.7109375" style="69" customWidth="1"/>
    <col min="7" max="7" width="7.7109375" style="69" customWidth="1"/>
    <col min="8" max="8" width="6.8515625" style="69" customWidth="1"/>
    <col min="9" max="10" width="7.7109375" style="69" customWidth="1"/>
    <col min="11" max="11" width="9.140625" style="69" customWidth="1"/>
    <col min="12" max="12" width="7.140625" style="69" customWidth="1"/>
    <col min="13" max="13" width="8.7109375" style="69" customWidth="1"/>
    <col min="14" max="15" width="8.00390625" style="69" customWidth="1"/>
    <col min="16" max="16384" width="8.00390625" style="69" customWidth="1"/>
  </cols>
  <sheetData>
    <row r="1" spans="1:15" ht="12.75">
      <c r="A1" s="755" t="s">
        <v>568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</row>
    <row r="2" spans="1:15" ht="12.75">
      <c r="A2" s="800" t="s">
        <v>438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</row>
    <row r="3" spans="1:16" ht="12.75">
      <c r="A3" s="802" t="s">
        <v>505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71"/>
    </row>
    <row r="4" spans="1:16" ht="13.5" thickBot="1">
      <c r="A4" s="565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 t="s">
        <v>283</v>
      </c>
      <c r="P4" s="71"/>
    </row>
    <row r="5" spans="1:15" s="78" customFormat="1" ht="12.75" customHeight="1">
      <c r="A5" s="798" t="s">
        <v>240</v>
      </c>
      <c r="B5" s="72" t="s">
        <v>241</v>
      </c>
      <c r="C5" s="73" t="s">
        <v>242</v>
      </c>
      <c r="D5" s="74"/>
      <c r="E5" s="75"/>
      <c r="F5" s="75"/>
      <c r="G5" s="75"/>
      <c r="H5" s="75"/>
      <c r="I5" s="75"/>
      <c r="J5" s="75"/>
      <c r="K5" s="75"/>
      <c r="L5" s="75"/>
      <c r="M5" s="76"/>
      <c r="N5" s="76"/>
      <c r="O5" s="77"/>
    </row>
    <row r="6" spans="1:15" s="83" customFormat="1" ht="15" customHeight="1" thickBot="1">
      <c r="A6" s="799"/>
      <c r="B6" s="79" t="s">
        <v>244</v>
      </c>
      <c r="C6" s="80" t="s">
        <v>245</v>
      </c>
      <c r="D6" s="81">
        <v>2012</v>
      </c>
      <c r="E6" s="81">
        <v>2013</v>
      </c>
      <c r="F6" s="81">
        <v>2014</v>
      </c>
      <c r="G6" s="81">
        <v>2015</v>
      </c>
      <c r="H6" s="81">
        <v>2016</v>
      </c>
      <c r="I6" s="81">
        <v>2017</v>
      </c>
      <c r="J6" s="81">
        <v>2018</v>
      </c>
      <c r="K6" s="81">
        <v>2019</v>
      </c>
      <c r="L6" s="82">
        <v>2020</v>
      </c>
      <c r="M6" s="82">
        <v>2021</v>
      </c>
      <c r="N6" s="350">
        <v>2022</v>
      </c>
      <c r="O6" s="350">
        <v>2023</v>
      </c>
    </row>
    <row r="7" spans="1:26" ht="27" customHeight="1" thickBot="1">
      <c r="A7" s="84"/>
      <c r="B7" s="85" t="s">
        <v>246</v>
      </c>
      <c r="C7" s="86"/>
      <c r="D7" s="87" t="s">
        <v>247</v>
      </c>
      <c r="E7" s="87" t="s">
        <v>247</v>
      </c>
      <c r="F7" s="87" t="s">
        <v>247</v>
      </c>
      <c r="G7" s="87" t="s">
        <v>247</v>
      </c>
      <c r="H7" s="87" t="s">
        <v>247</v>
      </c>
      <c r="I7" s="87" t="s">
        <v>247</v>
      </c>
      <c r="J7" s="87" t="s">
        <v>247</v>
      </c>
      <c r="K7" s="87" t="s">
        <v>247</v>
      </c>
      <c r="L7" s="87" t="s">
        <v>247</v>
      </c>
      <c r="M7" s="87" t="s">
        <v>247</v>
      </c>
      <c r="N7" s="87" t="s">
        <v>247</v>
      </c>
      <c r="O7" s="357" t="s">
        <v>247</v>
      </c>
      <c r="Q7" s="71"/>
      <c r="R7" s="71"/>
      <c r="U7" s="71"/>
      <c r="V7" s="71"/>
      <c r="Y7" s="71"/>
      <c r="Z7" s="71"/>
    </row>
    <row r="8" spans="1:15" ht="18" customHeight="1">
      <c r="A8" s="88" t="s">
        <v>62</v>
      </c>
      <c r="B8" s="89" t="s">
        <v>248</v>
      </c>
      <c r="C8" s="90">
        <v>2003</v>
      </c>
      <c r="D8" s="354">
        <v>16200</v>
      </c>
      <c r="E8" s="354">
        <v>8100</v>
      </c>
      <c r="F8" s="355">
        <v>8100</v>
      </c>
      <c r="G8" s="354">
        <v>8100</v>
      </c>
      <c r="H8" s="91"/>
      <c r="I8" s="91"/>
      <c r="J8" s="91"/>
      <c r="K8" s="91"/>
      <c r="L8" s="91"/>
      <c r="M8" s="91"/>
      <c r="N8" s="92"/>
      <c r="O8" s="351"/>
    </row>
    <row r="9" spans="1:16" ht="18" customHeight="1">
      <c r="A9" s="88" t="s">
        <v>108</v>
      </c>
      <c r="B9" s="89" t="s">
        <v>249</v>
      </c>
      <c r="C9" s="90">
        <v>2006</v>
      </c>
      <c r="D9" s="93"/>
      <c r="E9" s="93"/>
      <c r="F9" s="356"/>
      <c r="G9" s="93">
        <f>H9+I9</f>
        <v>0</v>
      </c>
      <c r="H9" s="93"/>
      <c r="I9" s="93"/>
      <c r="J9" s="93">
        <f>K9+L9</f>
        <v>0</v>
      </c>
      <c r="K9" s="93"/>
      <c r="L9" s="93"/>
      <c r="M9" s="93">
        <f>N9+O9</f>
        <v>0</v>
      </c>
      <c r="N9" s="94"/>
      <c r="O9" s="352"/>
      <c r="P9" s="69">
        <f>D9+E9+F9+G9+H9+I9+J9+K9+L9+M9+N9+O9</f>
        <v>0</v>
      </c>
    </row>
    <row r="10" spans="1:15" ht="18" customHeight="1">
      <c r="A10" s="88" t="s">
        <v>109</v>
      </c>
      <c r="B10" s="89" t="s">
        <v>250</v>
      </c>
      <c r="C10" s="90">
        <v>2006</v>
      </c>
      <c r="D10" s="93">
        <v>1265</v>
      </c>
      <c r="E10" s="93">
        <v>738</v>
      </c>
      <c r="F10" s="356">
        <v>738</v>
      </c>
      <c r="G10" s="93"/>
      <c r="H10" s="93"/>
      <c r="I10" s="93"/>
      <c r="J10" s="93"/>
      <c r="K10" s="93"/>
      <c r="L10" s="93"/>
      <c r="M10" s="93"/>
      <c r="N10" s="94"/>
      <c r="O10" s="352"/>
    </row>
    <row r="11" spans="1:15" ht="18" customHeight="1">
      <c r="A11" s="95" t="s">
        <v>110</v>
      </c>
      <c r="B11" s="96" t="s">
        <v>251</v>
      </c>
      <c r="C11" s="90">
        <v>2007</v>
      </c>
      <c r="D11" s="93">
        <v>47948</v>
      </c>
      <c r="E11" s="93">
        <v>47948</v>
      </c>
      <c r="F11" s="356">
        <v>47948</v>
      </c>
      <c r="G11" s="93">
        <v>47948</v>
      </c>
      <c r="H11" s="93">
        <v>47948</v>
      </c>
      <c r="I11" s="93">
        <v>47948</v>
      </c>
      <c r="J11" s="93">
        <v>47948</v>
      </c>
      <c r="K11" s="93">
        <v>47948</v>
      </c>
      <c r="L11" s="93">
        <v>47948</v>
      </c>
      <c r="M11" s="93">
        <v>47948</v>
      </c>
      <c r="N11" s="94">
        <v>47948</v>
      </c>
      <c r="O11" s="352">
        <v>47948</v>
      </c>
    </row>
    <row r="12" spans="1:15" ht="18" customHeight="1">
      <c r="A12" s="95" t="s">
        <v>112</v>
      </c>
      <c r="B12" s="97" t="s">
        <v>251</v>
      </c>
      <c r="C12" s="98">
        <v>2009</v>
      </c>
      <c r="D12" s="93">
        <v>23530</v>
      </c>
      <c r="E12" s="93">
        <v>16470</v>
      </c>
      <c r="F12" s="356">
        <v>16470</v>
      </c>
      <c r="G12" s="93"/>
      <c r="H12" s="99"/>
      <c r="I12" s="99"/>
      <c r="J12" s="93"/>
      <c r="K12" s="99"/>
      <c r="L12" s="99"/>
      <c r="M12" s="93"/>
      <c r="N12" s="94"/>
      <c r="O12" s="353"/>
    </row>
    <row r="13" spans="1:15" ht="18" customHeight="1">
      <c r="A13" s="95" t="s">
        <v>117</v>
      </c>
      <c r="B13" s="97" t="s">
        <v>252</v>
      </c>
      <c r="C13" s="98">
        <v>2007</v>
      </c>
      <c r="D13" s="93">
        <v>34588</v>
      </c>
      <c r="E13" s="93">
        <v>34588</v>
      </c>
      <c r="F13" s="93">
        <v>34588</v>
      </c>
      <c r="G13" s="93">
        <v>34588</v>
      </c>
      <c r="H13" s="93">
        <v>34588</v>
      </c>
      <c r="I13" s="93">
        <v>34588</v>
      </c>
      <c r="J13" s="93">
        <v>34588</v>
      </c>
      <c r="K13" s="93">
        <v>34588</v>
      </c>
      <c r="L13" s="93">
        <v>34588</v>
      </c>
      <c r="M13" s="93">
        <v>34588</v>
      </c>
      <c r="N13" s="93">
        <v>34588</v>
      </c>
      <c r="O13" s="352">
        <v>34588</v>
      </c>
    </row>
    <row r="14" spans="1:15" ht="18" customHeight="1">
      <c r="A14" s="95" t="s">
        <v>119</v>
      </c>
      <c r="B14" s="96" t="s">
        <v>253</v>
      </c>
      <c r="C14" s="90">
        <v>2007</v>
      </c>
      <c r="D14" s="93">
        <v>36570</v>
      </c>
      <c r="E14" s="93">
        <v>36570</v>
      </c>
      <c r="F14" s="356">
        <v>36570</v>
      </c>
      <c r="G14" s="93">
        <v>36570</v>
      </c>
      <c r="H14" s="93">
        <v>36570</v>
      </c>
      <c r="I14" s="93">
        <v>36570</v>
      </c>
      <c r="J14" s="93">
        <v>36570</v>
      </c>
      <c r="K14" s="93">
        <v>36570</v>
      </c>
      <c r="L14" s="93">
        <v>36570</v>
      </c>
      <c r="M14" s="93">
        <v>36570</v>
      </c>
      <c r="N14" s="94">
        <v>36570</v>
      </c>
      <c r="O14" s="352">
        <v>36570</v>
      </c>
    </row>
    <row r="15" spans="1:15" ht="18" customHeight="1" thickBot="1">
      <c r="A15" s="95" t="s">
        <v>120</v>
      </c>
      <c r="B15" s="96" t="s">
        <v>254</v>
      </c>
      <c r="C15" s="90">
        <v>2009</v>
      </c>
      <c r="D15" s="93"/>
      <c r="E15" s="93">
        <v>72727</v>
      </c>
      <c r="F15" s="356">
        <v>72727</v>
      </c>
      <c r="G15" s="93">
        <v>72727</v>
      </c>
      <c r="H15" s="93">
        <v>72727</v>
      </c>
      <c r="I15" s="93">
        <v>72727</v>
      </c>
      <c r="J15" s="93">
        <v>72727</v>
      </c>
      <c r="K15" s="93">
        <v>72727</v>
      </c>
      <c r="L15" s="93">
        <v>72727</v>
      </c>
      <c r="M15" s="93">
        <v>72727</v>
      </c>
      <c r="N15" s="94">
        <v>72727</v>
      </c>
      <c r="O15" s="352">
        <v>72727</v>
      </c>
    </row>
    <row r="16" spans="1:15" ht="17.25" customHeight="1" thickBot="1">
      <c r="A16" s="100"/>
      <c r="B16" s="101" t="s">
        <v>255</v>
      </c>
      <c r="C16" s="102"/>
      <c r="D16" s="104">
        <f>SUM(D8:D15)</f>
        <v>160101</v>
      </c>
      <c r="E16" s="104">
        <f>SUM(E8:E15)</f>
        <v>217141</v>
      </c>
      <c r="F16" s="104">
        <f>SUM(F8:F15)</f>
        <v>217141</v>
      </c>
      <c r="G16" s="104">
        <f aca="true" t="shared" si="0" ref="G16:O16">SUM(G8:G15)</f>
        <v>199933</v>
      </c>
      <c r="H16" s="104">
        <f t="shared" si="0"/>
        <v>191833</v>
      </c>
      <c r="I16" s="104">
        <f t="shared" si="0"/>
        <v>191833</v>
      </c>
      <c r="J16" s="104">
        <f t="shared" si="0"/>
        <v>191833</v>
      </c>
      <c r="K16" s="104">
        <f t="shared" si="0"/>
        <v>191833</v>
      </c>
      <c r="L16" s="104">
        <f t="shared" si="0"/>
        <v>191833</v>
      </c>
      <c r="M16" s="104">
        <f t="shared" si="0"/>
        <v>191833</v>
      </c>
      <c r="N16" s="104">
        <f t="shared" si="0"/>
        <v>191833</v>
      </c>
      <c r="O16" s="431">
        <f t="shared" si="0"/>
        <v>191833</v>
      </c>
    </row>
    <row r="17" ht="13.5" thickBot="1"/>
    <row r="18" spans="2:10" ht="14.25">
      <c r="B18" s="72" t="s">
        <v>241</v>
      </c>
      <c r="C18" s="73" t="s">
        <v>242</v>
      </c>
      <c r="D18" s="74"/>
      <c r="E18" s="75"/>
      <c r="F18" s="75"/>
      <c r="G18" s="75"/>
      <c r="H18" s="75"/>
      <c r="I18" s="427"/>
      <c r="J18" s="71"/>
    </row>
    <row r="19" spans="2:10" ht="16.5" thickBot="1">
      <c r="B19" s="79" t="s">
        <v>244</v>
      </c>
      <c r="C19" s="80" t="s">
        <v>245</v>
      </c>
      <c r="D19" s="81">
        <v>2024</v>
      </c>
      <c r="E19" s="81">
        <v>2025</v>
      </c>
      <c r="F19" s="81">
        <v>2026</v>
      </c>
      <c r="G19" s="81">
        <v>2027</v>
      </c>
      <c r="H19" s="81">
        <v>2028</v>
      </c>
      <c r="I19" s="428">
        <v>2029</v>
      </c>
      <c r="J19" s="424"/>
    </row>
    <row r="20" spans="2:10" ht="39" thickBot="1">
      <c r="B20" s="85" t="s">
        <v>246</v>
      </c>
      <c r="C20" s="86"/>
      <c r="D20" s="87" t="s">
        <v>247</v>
      </c>
      <c r="E20" s="87" t="s">
        <v>247</v>
      </c>
      <c r="F20" s="87" t="s">
        <v>247</v>
      </c>
      <c r="G20" s="87" t="s">
        <v>247</v>
      </c>
      <c r="H20" s="87" t="s">
        <v>247</v>
      </c>
      <c r="I20" s="430" t="s">
        <v>247</v>
      </c>
      <c r="J20" s="425"/>
    </row>
    <row r="21" spans="2:10" ht="15">
      <c r="B21" s="89" t="s">
        <v>248</v>
      </c>
      <c r="C21" s="90">
        <v>2003</v>
      </c>
      <c r="D21" s="91"/>
      <c r="E21" s="91"/>
      <c r="F21" s="91"/>
      <c r="G21" s="91"/>
      <c r="H21" s="92"/>
      <c r="I21" s="351"/>
      <c r="J21" s="426"/>
    </row>
    <row r="22" spans="2:10" ht="15">
      <c r="B22" s="89" t="s">
        <v>249</v>
      </c>
      <c r="C22" s="90">
        <v>2006</v>
      </c>
      <c r="D22" s="93"/>
      <c r="E22" s="93"/>
      <c r="F22" s="93"/>
      <c r="G22" s="93">
        <f>H22+I22</f>
        <v>0</v>
      </c>
      <c r="H22" s="94"/>
      <c r="I22" s="352"/>
      <c r="J22" s="426"/>
    </row>
    <row r="23" spans="2:10" ht="15">
      <c r="B23" s="89" t="s">
        <v>250</v>
      </c>
      <c r="C23" s="90">
        <v>2006</v>
      </c>
      <c r="D23" s="93"/>
      <c r="E23" s="93"/>
      <c r="F23" s="93"/>
      <c r="G23" s="93"/>
      <c r="H23" s="94"/>
      <c r="I23" s="352"/>
      <c r="J23" s="426"/>
    </row>
    <row r="24" spans="2:10" ht="15">
      <c r="B24" s="96" t="s">
        <v>251</v>
      </c>
      <c r="C24" s="90">
        <v>2007</v>
      </c>
      <c r="D24" s="93">
        <v>47948</v>
      </c>
      <c r="E24" s="93">
        <v>47948</v>
      </c>
      <c r="F24" s="93">
        <v>47948</v>
      </c>
      <c r="G24" s="93">
        <v>47948</v>
      </c>
      <c r="H24" s="94"/>
      <c r="I24" s="352"/>
      <c r="J24" s="426"/>
    </row>
    <row r="25" spans="2:11" ht="15">
      <c r="B25" s="97" t="s">
        <v>251</v>
      </c>
      <c r="C25" s="98">
        <v>2009</v>
      </c>
      <c r="D25" s="93"/>
      <c r="E25" s="99"/>
      <c r="F25" s="99"/>
      <c r="G25" s="93"/>
      <c r="H25" s="422"/>
      <c r="I25" s="352"/>
      <c r="J25" s="426">
        <f>D25+E25+F25+G25+H25+I25</f>
        <v>0</v>
      </c>
      <c r="K25" s="69">
        <f>P12+J25</f>
        <v>0</v>
      </c>
    </row>
    <row r="26" spans="2:10" ht="15">
      <c r="B26" s="97" t="s">
        <v>252</v>
      </c>
      <c r="C26" s="98">
        <v>2007</v>
      </c>
      <c r="D26" s="93">
        <v>34588</v>
      </c>
      <c r="E26" s="93">
        <v>34588</v>
      </c>
      <c r="F26" s="93">
        <v>34588</v>
      </c>
      <c r="G26" s="99">
        <v>17291</v>
      </c>
      <c r="H26" s="422"/>
      <c r="I26" s="352"/>
      <c r="J26" s="426"/>
    </row>
    <row r="27" spans="2:10" ht="15">
      <c r="B27" s="96" t="s">
        <v>253</v>
      </c>
      <c r="C27" s="90">
        <v>2007</v>
      </c>
      <c r="D27" s="93">
        <v>36570</v>
      </c>
      <c r="E27" s="93">
        <v>36570</v>
      </c>
      <c r="F27" s="93">
        <v>36570</v>
      </c>
      <c r="G27" s="93">
        <v>36570</v>
      </c>
      <c r="H27" s="94"/>
      <c r="I27" s="352"/>
      <c r="J27" s="426"/>
    </row>
    <row r="28" spans="2:10" ht="15">
      <c r="B28" s="96" t="s">
        <v>254</v>
      </c>
      <c r="C28" s="90">
        <v>2009</v>
      </c>
      <c r="D28" s="93">
        <v>72727</v>
      </c>
      <c r="E28" s="93">
        <v>72727</v>
      </c>
      <c r="F28" s="93">
        <v>72727</v>
      </c>
      <c r="G28" s="93">
        <v>72727</v>
      </c>
      <c r="H28" s="94">
        <v>72727</v>
      </c>
      <c r="I28" s="352">
        <v>36365</v>
      </c>
      <c r="J28" s="426"/>
    </row>
    <row r="29" spans="2:10" ht="15" thickBot="1">
      <c r="B29" s="101" t="s">
        <v>255</v>
      </c>
      <c r="C29" s="102"/>
      <c r="D29" s="103">
        <f aca="true" t="shared" si="1" ref="D29:I29">SUM(D21:D28)</f>
        <v>191833</v>
      </c>
      <c r="E29" s="103">
        <f t="shared" si="1"/>
        <v>191833</v>
      </c>
      <c r="F29" s="103">
        <f t="shared" si="1"/>
        <v>191833</v>
      </c>
      <c r="G29" s="103">
        <f t="shared" si="1"/>
        <v>174536</v>
      </c>
      <c r="H29" s="423">
        <f t="shared" si="1"/>
        <v>72727</v>
      </c>
      <c r="I29" s="429">
        <f t="shared" si="1"/>
        <v>36365</v>
      </c>
      <c r="J29" s="426"/>
    </row>
  </sheetData>
  <sheetProtection/>
  <mergeCells count="4">
    <mergeCell ref="A5:A6"/>
    <mergeCell ref="A2:O2"/>
    <mergeCell ref="A3:O3"/>
    <mergeCell ref="A1:O1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workbookViewId="0" topLeftCell="A1">
      <pane xSplit="16680" topLeftCell="T1" activePane="topLeft" state="split"/>
      <selection pane="topLeft" activeCell="E5" sqref="E5"/>
      <selection pane="topRight" activeCell="V28" sqref="V28"/>
    </sheetView>
  </sheetViews>
  <sheetFormatPr defaultColWidth="8.00390625" defaultRowHeight="12.75"/>
  <cols>
    <col min="1" max="1" width="5.421875" style="220" customWidth="1"/>
    <col min="2" max="2" width="24.57421875" style="219" customWidth="1"/>
    <col min="3" max="3" width="7.140625" style="219" customWidth="1"/>
    <col min="4" max="4" width="7.421875" style="219" customWidth="1"/>
    <col min="5" max="5" width="8.57421875" style="219" customWidth="1"/>
    <col min="6" max="6" width="9.421875" style="219" customWidth="1"/>
    <col min="7" max="7" width="9.7109375" style="219" customWidth="1"/>
    <col min="8" max="8" width="8.8515625" style="219" customWidth="1"/>
    <col min="9" max="9" width="9.140625" style="219" customWidth="1"/>
    <col min="10" max="10" width="7.421875" style="219" customWidth="1"/>
    <col min="11" max="11" width="9.140625" style="219" customWidth="1"/>
    <col min="12" max="12" width="8.140625" style="219" customWidth="1"/>
    <col min="13" max="13" width="9.421875" style="219" customWidth="1"/>
    <col min="14" max="14" width="8.7109375" style="219" customWidth="1"/>
    <col min="15" max="15" width="10.140625" style="220" customWidth="1"/>
    <col min="16" max="16" width="14.140625" style="219" customWidth="1"/>
    <col min="17" max="17" width="9.00390625" style="219" bestFit="1" customWidth="1"/>
    <col min="18" max="25" width="8.00390625" style="219" customWidth="1"/>
    <col min="26" max="26" width="10.140625" style="219" bestFit="1" customWidth="1"/>
    <col min="27" max="16384" width="8.00390625" style="219" customWidth="1"/>
  </cols>
  <sheetData>
    <row r="1" spans="1:15" ht="12.75" customHeight="1">
      <c r="A1" s="804" t="s">
        <v>569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</row>
    <row r="2" spans="1:15" ht="12.75" customHeight="1">
      <c r="A2" s="805" t="s">
        <v>506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</row>
    <row r="3" spans="1:15" ht="12.75" customHeight="1" thickBot="1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 t="s">
        <v>283</v>
      </c>
    </row>
    <row r="4" spans="1:15" s="220" customFormat="1" ht="26.25" customHeight="1" thickTop="1">
      <c r="A4" s="568" t="s">
        <v>296</v>
      </c>
      <c r="B4" s="569" t="s">
        <v>1</v>
      </c>
      <c r="C4" s="569" t="s">
        <v>297</v>
      </c>
      <c r="D4" s="569" t="s">
        <v>298</v>
      </c>
      <c r="E4" s="569" t="s">
        <v>299</v>
      </c>
      <c r="F4" s="569" t="s">
        <v>300</v>
      </c>
      <c r="G4" s="569" t="s">
        <v>301</v>
      </c>
      <c r="H4" s="569" t="s">
        <v>302</v>
      </c>
      <c r="I4" s="569" t="s">
        <v>303</v>
      </c>
      <c r="J4" s="569" t="s">
        <v>304</v>
      </c>
      <c r="K4" s="569" t="s">
        <v>305</v>
      </c>
      <c r="L4" s="569" t="s">
        <v>306</v>
      </c>
      <c r="M4" s="569" t="s">
        <v>307</v>
      </c>
      <c r="N4" s="569" t="s">
        <v>308</v>
      </c>
      <c r="O4" s="570" t="s">
        <v>122</v>
      </c>
    </row>
    <row r="5" spans="1:15" s="225" customFormat="1" ht="18" customHeight="1">
      <c r="A5" s="221" t="s">
        <v>62</v>
      </c>
      <c r="B5" s="222" t="s">
        <v>309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>
        <f aca="true" t="shared" si="0" ref="O5:O30">SUM(C5:N5)</f>
        <v>0</v>
      </c>
    </row>
    <row r="6" spans="1:16" s="229" customFormat="1" ht="15.75">
      <c r="A6" s="221" t="s">
        <v>75</v>
      </c>
      <c r="B6" s="226" t="s">
        <v>3</v>
      </c>
      <c r="C6" s="227">
        <v>139400</v>
      </c>
      <c r="D6" s="227">
        <v>135000</v>
      </c>
      <c r="E6" s="227">
        <v>145000</v>
      </c>
      <c r="F6" s="227">
        <v>140000</v>
      </c>
      <c r="G6" s="227">
        <v>138000</v>
      </c>
      <c r="H6" s="227">
        <v>138000</v>
      </c>
      <c r="I6" s="227">
        <v>140000</v>
      </c>
      <c r="J6" s="227">
        <v>145000</v>
      </c>
      <c r="K6" s="227">
        <v>142915</v>
      </c>
      <c r="L6" s="227">
        <v>145000</v>
      </c>
      <c r="M6" s="227">
        <v>145000</v>
      </c>
      <c r="N6" s="227">
        <v>112411</v>
      </c>
      <c r="O6" s="224">
        <f t="shared" si="0"/>
        <v>1665726</v>
      </c>
      <c r="P6" s="228"/>
    </row>
    <row r="7" spans="1:16" s="229" customFormat="1" ht="15.75">
      <c r="A7" s="221" t="s">
        <v>102</v>
      </c>
      <c r="B7" s="226" t="s">
        <v>21</v>
      </c>
      <c r="C7" s="227">
        <v>81513</v>
      </c>
      <c r="D7" s="227">
        <v>81513</v>
      </c>
      <c r="E7" s="227">
        <v>81513</v>
      </c>
      <c r="F7" s="227">
        <v>81513</v>
      </c>
      <c r="G7" s="227">
        <v>81513</v>
      </c>
      <c r="H7" s="227">
        <v>81513</v>
      </c>
      <c r="I7" s="227">
        <v>81513</v>
      </c>
      <c r="J7" s="227">
        <v>81513</v>
      </c>
      <c r="K7" s="227">
        <v>156670</v>
      </c>
      <c r="L7" s="227">
        <v>91522</v>
      </c>
      <c r="M7" s="227">
        <v>81514</v>
      </c>
      <c r="N7" s="227">
        <v>132816</v>
      </c>
      <c r="O7" s="224">
        <f t="shared" si="0"/>
        <v>1114626</v>
      </c>
      <c r="P7" s="228"/>
    </row>
    <row r="8" spans="1:16" s="229" customFormat="1" ht="15.75">
      <c r="A8" s="221" t="s">
        <v>108</v>
      </c>
      <c r="B8" s="226" t="s">
        <v>310</v>
      </c>
      <c r="C8" s="227">
        <v>12000</v>
      </c>
      <c r="D8" s="227">
        <v>12000</v>
      </c>
      <c r="E8" s="227">
        <v>12000</v>
      </c>
      <c r="F8" s="227">
        <v>172762</v>
      </c>
      <c r="G8" s="227">
        <v>12000</v>
      </c>
      <c r="H8" s="227">
        <v>110340</v>
      </c>
      <c r="I8" s="227">
        <v>60090</v>
      </c>
      <c r="J8" s="227"/>
      <c r="K8" s="227"/>
      <c r="L8" s="227"/>
      <c r="M8" s="227"/>
      <c r="N8" s="227">
        <v>1370</v>
      </c>
      <c r="O8" s="224">
        <f t="shared" si="0"/>
        <v>392562</v>
      </c>
      <c r="P8" s="228"/>
    </row>
    <row r="9" spans="1:16" s="229" customFormat="1" ht="15.75">
      <c r="A9" s="221" t="s">
        <v>109</v>
      </c>
      <c r="B9" s="226" t="s">
        <v>311</v>
      </c>
      <c r="C9" s="227">
        <v>100000</v>
      </c>
      <c r="D9" s="227">
        <v>153380</v>
      </c>
      <c r="E9" s="227">
        <v>200000</v>
      </c>
      <c r="F9" s="227">
        <v>113280</v>
      </c>
      <c r="G9" s="227">
        <v>100000</v>
      </c>
      <c r="H9" s="227">
        <v>28096</v>
      </c>
      <c r="I9" s="227">
        <v>28096</v>
      </c>
      <c r="J9" s="227">
        <v>28096</v>
      </c>
      <c r="K9" s="227">
        <v>43072</v>
      </c>
      <c r="L9" s="227">
        <v>38992</v>
      </c>
      <c r="M9" s="227">
        <v>25473</v>
      </c>
      <c r="N9" s="227">
        <v>36387</v>
      </c>
      <c r="O9" s="224">
        <f t="shared" si="0"/>
        <v>894872</v>
      </c>
      <c r="P9" s="228"/>
    </row>
    <row r="10" spans="1:16" s="229" customFormat="1" ht="15.75">
      <c r="A10" s="221" t="s">
        <v>110</v>
      </c>
      <c r="B10" s="226" t="s">
        <v>312</v>
      </c>
      <c r="C10" s="227">
        <v>170000</v>
      </c>
      <c r="D10" s="227">
        <v>180000</v>
      </c>
      <c r="E10" s="227">
        <v>160000</v>
      </c>
      <c r="F10" s="227">
        <v>170000</v>
      </c>
      <c r="G10" s="227">
        <v>153550</v>
      </c>
      <c r="H10" s="227">
        <v>170000</v>
      </c>
      <c r="I10" s="227">
        <v>160000</v>
      </c>
      <c r="J10" s="227">
        <v>188550</v>
      </c>
      <c r="K10" s="227"/>
      <c r="L10" s="227"/>
      <c r="M10" s="227"/>
      <c r="N10" s="227">
        <v>34466</v>
      </c>
      <c r="O10" s="224">
        <f t="shared" si="0"/>
        <v>1386566</v>
      </c>
      <c r="P10" s="228"/>
    </row>
    <row r="11" spans="1:16" s="229" customFormat="1" ht="15.75">
      <c r="A11" s="221" t="s">
        <v>112</v>
      </c>
      <c r="B11" s="226" t="s">
        <v>313</v>
      </c>
      <c r="C11" s="227">
        <v>500</v>
      </c>
      <c r="D11" s="227">
        <v>550</v>
      </c>
      <c r="E11" s="227">
        <v>550</v>
      </c>
      <c r="F11" s="227">
        <v>600</v>
      </c>
      <c r="G11" s="227">
        <v>600</v>
      </c>
      <c r="H11" s="227">
        <v>650</v>
      </c>
      <c r="I11" s="227">
        <v>600</v>
      </c>
      <c r="J11" s="227">
        <v>550</v>
      </c>
      <c r="K11" s="227">
        <v>600</v>
      </c>
      <c r="L11" s="227">
        <v>600</v>
      </c>
      <c r="M11" s="227">
        <v>600</v>
      </c>
      <c r="N11" s="227">
        <v>600</v>
      </c>
      <c r="O11" s="224">
        <f t="shared" si="0"/>
        <v>7000</v>
      </c>
      <c r="P11" s="228"/>
    </row>
    <row r="12" spans="1:16" s="229" customFormat="1" ht="15.75">
      <c r="A12" s="221">
        <v>8</v>
      </c>
      <c r="B12" s="226" t="s">
        <v>314</v>
      </c>
      <c r="C12" s="227"/>
      <c r="D12" s="227"/>
      <c r="E12" s="227"/>
      <c r="F12" s="227"/>
      <c r="G12" s="227"/>
      <c r="H12" s="227"/>
      <c r="I12" s="227"/>
      <c r="J12" s="227">
        <v>301459</v>
      </c>
      <c r="K12" s="227"/>
      <c r="L12" s="227"/>
      <c r="M12" s="227"/>
      <c r="N12" s="227"/>
      <c r="O12" s="224">
        <f t="shared" si="0"/>
        <v>301459</v>
      </c>
      <c r="P12" s="228"/>
    </row>
    <row r="13" spans="1:16" s="229" customFormat="1" ht="15.75">
      <c r="A13" s="221" t="s">
        <v>117</v>
      </c>
      <c r="B13" s="226" t="s">
        <v>315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4">
        <f t="shared" si="0"/>
        <v>0</v>
      </c>
      <c r="P13" s="228"/>
    </row>
    <row r="14" spans="1:16" s="229" customFormat="1" ht="16.5" thickBot="1">
      <c r="A14" s="221">
        <v>9</v>
      </c>
      <c r="B14" s="226" t="s">
        <v>316</v>
      </c>
      <c r="C14" s="227">
        <v>35000</v>
      </c>
      <c r="D14" s="227">
        <v>40000</v>
      </c>
      <c r="E14" s="227">
        <v>40000</v>
      </c>
      <c r="F14" s="227">
        <v>35000</v>
      </c>
      <c r="G14" s="227">
        <v>40000</v>
      </c>
      <c r="H14" s="227">
        <v>40000</v>
      </c>
      <c r="I14" s="227">
        <v>35000</v>
      </c>
      <c r="J14" s="227">
        <v>35000</v>
      </c>
      <c r="K14" s="227">
        <v>35000</v>
      </c>
      <c r="L14" s="227">
        <v>40000</v>
      </c>
      <c r="M14" s="227">
        <v>70000</v>
      </c>
      <c r="N14" s="227">
        <v>181597</v>
      </c>
      <c r="O14" s="224">
        <f t="shared" si="0"/>
        <v>626597</v>
      </c>
      <c r="P14" s="228"/>
    </row>
    <row r="15" spans="1:16" s="225" customFormat="1" ht="20.25" customHeight="1" thickBot="1" thickTop="1">
      <c r="A15" s="230" t="s">
        <v>119</v>
      </c>
      <c r="B15" s="231" t="s">
        <v>317</v>
      </c>
      <c r="C15" s="232">
        <f aca="true" t="shared" si="1" ref="C15:N15">SUM(C6:C14)</f>
        <v>538413</v>
      </c>
      <c r="D15" s="232">
        <f t="shared" si="1"/>
        <v>602443</v>
      </c>
      <c r="E15" s="232">
        <f t="shared" si="1"/>
        <v>639063</v>
      </c>
      <c r="F15" s="232">
        <f t="shared" si="1"/>
        <v>713155</v>
      </c>
      <c r="G15" s="232">
        <f t="shared" si="1"/>
        <v>525663</v>
      </c>
      <c r="H15" s="232">
        <f t="shared" si="1"/>
        <v>568599</v>
      </c>
      <c r="I15" s="232">
        <f t="shared" si="1"/>
        <v>505299</v>
      </c>
      <c r="J15" s="232">
        <f t="shared" si="1"/>
        <v>780168</v>
      </c>
      <c r="K15" s="232">
        <f t="shared" si="1"/>
        <v>378257</v>
      </c>
      <c r="L15" s="232">
        <f t="shared" si="1"/>
        <v>316114</v>
      </c>
      <c r="M15" s="232">
        <f t="shared" si="1"/>
        <v>322587</v>
      </c>
      <c r="N15" s="232">
        <f t="shared" si="1"/>
        <v>499647</v>
      </c>
      <c r="O15" s="233">
        <f t="shared" si="0"/>
        <v>6389408</v>
      </c>
      <c r="P15" s="234"/>
    </row>
    <row r="16" spans="1:16" s="225" customFormat="1" ht="18.75" customHeight="1" thickTop="1">
      <c r="A16" s="221" t="s">
        <v>120</v>
      </c>
      <c r="B16" s="222" t="s">
        <v>61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4"/>
      <c r="P16" s="234"/>
    </row>
    <row r="17" spans="1:16" s="229" customFormat="1" ht="15.75">
      <c r="A17" s="221" t="s">
        <v>123</v>
      </c>
      <c r="B17" s="226" t="s">
        <v>150</v>
      </c>
      <c r="C17" s="227">
        <v>162300</v>
      </c>
      <c r="D17" s="227">
        <v>162300</v>
      </c>
      <c r="E17" s="227">
        <v>162300</v>
      </c>
      <c r="F17" s="227">
        <v>162300</v>
      </c>
      <c r="G17" s="227">
        <v>162300</v>
      </c>
      <c r="H17" s="227">
        <v>157698</v>
      </c>
      <c r="I17" s="227">
        <v>91400</v>
      </c>
      <c r="J17" s="227">
        <v>91400</v>
      </c>
      <c r="K17" s="227">
        <v>102672</v>
      </c>
      <c r="L17" s="227">
        <v>104237</v>
      </c>
      <c r="M17" s="227">
        <v>91400</v>
      </c>
      <c r="N17" s="227">
        <v>134921</v>
      </c>
      <c r="O17" s="224">
        <f t="shared" si="0"/>
        <v>1585228</v>
      </c>
      <c r="P17" s="228"/>
    </row>
    <row r="18" spans="1:16" s="229" customFormat="1" ht="15.75">
      <c r="A18" s="221" t="s">
        <v>274</v>
      </c>
      <c r="B18" s="226" t="s">
        <v>318</v>
      </c>
      <c r="C18" s="227">
        <v>42690</v>
      </c>
      <c r="D18" s="227">
        <v>42690</v>
      </c>
      <c r="E18" s="227">
        <v>42690</v>
      </c>
      <c r="F18" s="227">
        <v>42690</v>
      </c>
      <c r="G18" s="227">
        <v>42690</v>
      </c>
      <c r="H18" s="227">
        <v>27807</v>
      </c>
      <c r="I18" s="227">
        <v>27807</v>
      </c>
      <c r="J18" s="227">
        <v>27807</v>
      </c>
      <c r="K18" s="227">
        <v>31500</v>
      </c>
      <c r="L18" s="227">
        <v>31272</v>
      </c>
      <c r="M18" s="227">
        <v>27807</v>
      </c>
      <c r="N18" s="227">
        <v>33935</v>
      </c>
      <c r="O18" s="224">
        <f t="shared" si="0"/>
        <v>421385</v>
      </c>
      <c r="P18" s="228"/>
    </row>
    <row r="19" spans="1:16" s="229" customFormat="1" ht="15.75">
      <c r="A19" s="221" t="s">
        <v>275</v>
      </c>
      <c r="B19" s="226" t="s">
        <v>153</v>
      </c>
      <c r="C19" s="227">
        <v>175300</v>
      </c>
      <c r="D19" s="227">
        <v>175300</v>
      </c>
      <c r="E19" s="227">
        <v>175300</v>
      </c>
      <c r="F19" s="227">
        <v>180000</v>
      </c>
      <c r="G19" s="227">
        <v>180000</v>
      </c>
      <c r="H19" s="227">
        <v>115700</v>
      </c>
      <c r="I19" s="227">
        <v>119560</v>
      </c>
      <c r="J19" s="227">
        <v>109700</v>
      </c>
      <c r="K19" s="227">
        <v>157904</v>
      </c>
      <c r="L19" s="227">
        <v>104557</v>
      </c>
      <c r="M19" s="227">
        <v>255214</v>
      </c>
      <c r="N19" s="227">
        <v>215238</v>
      </c>
      <c r="O19" s="224">
        <f t="shared" si="0"/>
        <v>1963773</v>
      </c>
      <c r="P19" s="228"/>
    </row>
    <row r="20" spans="1:16" s="229" customFormat="1" ht="15.75">
      <c r="A20" s="221" t="s">
        <v>319</v>
      </c>
      <c r="B20" s="226" t="s">
        <v>320</v>
      </c>
      <c r="C20" s="227">
        <v>1000</v>
      </c>
      <c r="D20" s="227">
        <v>10500</v>
      </c>
      <c r="E20" s="227">
        <v>2000</v>
      </c>
      <c r="F20" s="227">
        <v>10000</v>
      </c>
      <c r="G20" s="227">
        <v>10500</v>
      </c>
      <c r="H20" s="227">
        <v>10000</v>
      </c>
      <c r="I20" s="227">
        <v>10000</v>
      </c>
      <c r="J20" s="227">
        <v>12000</v>
      </c>
      <c r="K20" s="227">
        <v>40576</v>
      </c>
      <c r="L20" s="227">
        <v>10000</v>
      </c>
      <c r="M20" s="227">
        <v>4199</v>
      </c>
      <c r="N20" s="227">
        <v>9243</v>
      </c>
      <c r="O20" s="224">
        <f t="shared" si="0"/>
        <v>130018</v>
      </c>
      <c r="P20" s="228"/>
    </row>
    <row r="21" spans="1:16" s="229" customFormat="1" ht="15.75">
      <c r="A21" s="221" t="s">
        <v>321</v>
      </c>
      <c r="B21" s="226" t="s">
        <v>135</v>
      </c>
      <c r="C21" s="227">
        <v>1050</v>
      </c>
      <c r="D21" s="227">
        <v>1050</v>
      </c>
      <c r="E21" s="227">
        <v>1050</v>
      </c>
      <c r="F21" s="227">
        <v>1050</v>
      </c>
      <c r="G21" s="227">
        <v>1050</v>
      </c>
      <c r="H21" s="227">
        <v>1050</v>
      </c>
      <c r="I21" s="227">
        <v>1050</v>
      </c>
      <c r="J21" s="227">
        <v>1050</v>
      </c>
      <c r="K21" s="227">
        <v>3899</v>
      </c>
      <c r="L21" s="227">
        <v>3898</v>
      </c>
      <c r="M21" s="227">
        <v>1050</v>
      </c>
      <c r="N21" s="227">
        <v>4705</v>
      </c>
      <c r="O21" s="224">
        <f t="shared" si="0"/>
        <v>21952</v>
      </c>
      <c r="P21" s="228"/>
    </row>
    <row r="22" spans="1:16" s="229" customFormat="1" ht="15.75">
      <c r="A22" s="221" t="s">
        <v>322</v>
      </c>
      <c r="B22" s="226" t="s">
        <v>216</v>
      </c>
      <c r="C22" s="227">
        <v>11700</v>
      </c>
      <c r="D22" s="227">
        <v>9800</v>
      </c>
      <c r="E22" s="227">
        <v>9700</v>
      </c>
      <c r="F22" s="227">
        <v>9700</v>
      </c>
      <c r="G22" s="227">
        <v>10800</v>
      </c>
      <c r="H22" s="227">
        <v>9800</v>
      </c>
      <c r="I22" s="227">
        <v>11700</v>
      </c>
      <c r="J22" s="227">
        <v>11800</v>
      </c>
      <c r="K22" s="227">
        <v>11700</v>
      </c>
      <c r="L22" s="227">
        <v>11800</v>
      </c>
      <c r="M22" s="227">
        <v>11700</v>
      </c>
      <c r="N22" s="227">
        <v>11250</v>
      </c>
      <c r="O22" s="224">
        <f t="shared" si="0"/>
        <v>131450</v>
      </c>
      <c r="P22" s="228"/>
    </row>
    <row r="23" spans="1:16" s="229" customFormat="1" ht="15.75">
      <c r="A23" s="221" t="s">
        <v>323</v>
      </c>
      <c r="B23" s="226" t="s">
        <v>324</v>
      </c>
      <c r="C23" s="227"/>
      <c r="D23" s="227">
        <v>9000</v>
      </c>
      <c r="E23" s="227"/>
      <c r="F23" s="227">
        <v>9000</v>
      </c>
      <c r="G23" s="227"/>
      <c r="H23" s="227">
        <v>9000</v>
      </c>
      <c r="I23" s="227"/>
      <c r="J23" s="227"/>
      <c r="K23" s="227">
        <v>9000</v>
      </c>
      <c r="L23" s="227">
        <v>32000</v>
      </c>
      <c r="M23" s="227">
        <v>7445</v>
      </c>
      <c r="N23" s="227">
        <v>13014</v>
      </c>
      <c r="O23" s="224">
        <f t="shared" si="0"/>
        <v>88459</v>
      </c>
      <c r="P23" s="228"/>
    </row>
    <row r="24" spans="1:16" s="229" customFormat="1" ht="15.75">
      <c r="A24" s="221" t="s">
        <v>325</v>
      </c>
      <c r="B24" s="226" t="s">
        <v>326</v>
      </c>
      <c r="C24" s="227"/>
      <c r="D24" s="227"/>
      <c r="E24" s="227">
        <v>300000</v>
      </c>
      <c r="F24" s="227"/>
      <c r="G24" s="227">
        <v>500000</v>
      </c>
      <c r="H24" s="227"/>
      <c r="I24" s="227">
        <v>500000</v>
      </c>
      <c r="J24" s="227"/>
      <c r="K24" s="227">
        <v>20000</v>
      </c>
      <c r="L24" s="227"/>
      <c r="M24" s="227">
        <v>125879</v>
      </c>
      <c r="N24" s="227">
        <v>51507</v>
      </c>
      <c r="O24" s="224">
        <f t="shared" si="0"/>
        <v>1497386</v>
      </c>
      <c r="P24" s="228"/>
    </row>
    <row r="25" spans="1:16" s="229" customFormat="1" ht="15.75">
      <c r="A25" s="221" t="s">
        <v>327</v>
      </c>
      <c r="B25" s="226" t="s">
        <v>328</v>
      </c>
      <c r="C25" s="227"/>
      <c r="D25" s="227"/>
      <c r="E25" s="227">
        <v>15029</v>
      </c>
      <c r="F25" s="227"/>
      <c r="G25" s="227"/>
      <c r="H25" s="227"/>
      <c r="I25" s="227"/>
      <c r="J25" s="227">
        <v>27699</v>
      </c>
      <c r="K25" s="227"/>
      <c r="L25" s="227"/>
      <c r="M25" s="227">
        <v>1006</v>
      </c>
      <c r="N25" s="227">
        <v>3500</v>
      </c>
      <c r="O25" s="224">
        <f t="shared" si="0"/>
        <v>47234</v>
      </c>
      <c r="P25" s="228"/>
    </row>
    <row r="26" spans="1:16" s="229" customFormat="1" ht="15.75">
      <c r="A26" s="221" t="s">
        <v>329</v>
      </c>
      <c r="B26" s="226" t="s">
        <v>330</v>
      </c>
      <c r="C26" s="227"/>
      <c r="D26" s="227">
        <v>70000</v>
      </c>
      <c r="E26" s="227"/>
      <c r="F26" s="227">
        <v>90000</v>
      </c>
      <c r="G26" s="227"/>
      <c r="H26" s="227"/>
      <c r="I26" s="227">
        <v>51126</v>
      </c>
      <c r="J26" s="227"/>
      <c r="K26" s="227"/>
      <c r="L26" s="227">
        <v>8000</v>
      </c>
      <c r="M26" s="227">
        <v>18263</v>
      </c>
      <c r="N26" s="227">
        <v>42916</v>
      </c>
      <c r="O26" s="224">
        <f t="shared" si="0"/>
        <v>280305</v>
      </c>
      <c r="P26" s="228"/>
    </row>
    <row r="27" spans="1:16" s="229" customFormat="1" ht="15.75">
      <c r="A27" s="221" t="s">
        <v>331</v>
      </c>
      <c r="B27" s="226" t="s">
        <v>332</v>
      </c>
      <c r="C27" s="227">
        <v>400</v>
      </c>
      <c r="D27" s="227">
        <v>400</v>
      </c>
      <c r="E27" s="227">
        <v>400</v>
      </c>
      <c r="F27" s="227">
        <v>400</v>
      </c>
      <c r="G27" s="227">
        <v>400</v>
      </c>
      <c r="H27" s="227">
        <v>400</v>
      </c>
      <c r="I27" s="227">
        <v>400</v>
      </c>
      <c r="J27" s="227">
        <v>400</v>
      </c>
      <c r="K27" s="227">
        <v>400</v>
      </c>
      <c r="L27" s="227">
        <v>411</v>
      </c>
      <c r="M27" s="227">
        <v>250</v>
      </c>
      <c r="N27" s="227"/>
      <c r="O27" s="224">
        <f t="shared" si="0"/>
        <v>4261</v>
      </c>
      <c r="P27" s="228"/>
    </row>
    <row r="28" spans="1:16" s="229" customFormat="1" ht="15.75">
      <c r="A28" s="221" t="s">
        <v>335</v>
      </c>
      <c r="B28" s="226" t="s">
        <v>333</v>
      </c>
      <c r="C28" s="227">
        <v>1000</v>
      </c>
      <c r="D28" s="227"/>
      <c r="F28" s="227"/>
      <c r="G28" s="229">
        <v>1000</v>
      </c>
      <c r="I28" s="227">
        <v>1000</v>
      </c>
      <c r="J28" s="227"/>
      <c r="L28" s="227"/>
      <c r="M28" s="227"/>
      <c r="O28" s="224">
        <f t="shared" si="0"/>
        <v>3000</v>
      </c>
      <c r="P28" s="228"/>
    </row>
    <row r="29" spans="1:16" s="229" customFormat="1" ht="16.5" thickBot="1">
      <c r="A29" s="221" t="s">
        <v>407</v>
      </c>
      <c r="B29" s="226" t="s">
        <v>334</v>
      </c>
      <c r="C29" s="227"/>
      <c r="D29" s="227"/>
      <c r="E29" s="227">
        <v>37186</v>
      </c>
      <c r="F29" s="227"/>
      <c r="G29" s="227">
        <v>65913</v>
      </c>
      <c r="H29" s="227">
        <v>37486</v>
      </c>
      <c r="I29" s="227"/>
      <c r="J29" s="227"/>
      <c r="K29" s="227">
        <v>37186</v>
      </c>
      <c r="L29" s="227"/>
      <c r="M29" s="227"/>
      <c r="N29" s="227">
        <v>37186</v>
      </c>
      <c r="O29" s="224">
        <f>SUM(C29:N29)</f>
        <v>214957</v>
      </c>
      <c r="P29" s="228"/>
    </row>
    <row r="30" spans="1:16" s="225" customFormat="1" ht="20.25" customHeight="1" thickBot="1" thickTop="1">
      <c r="A30" s="235" t="s">
        <v>408</v>
      </c>
      <c r="B30" s="231" t="s">
        <v>336</v>
      </c>
      <c r="C30" s="232">
        <f aca="true" t="shared" si="2" ref="C30:M30">SUM(C17:C29)</f>
        <v>395440</v>
      </c>
      <c r="D30" s="232">
        <f t="shared" si="2"/>
        <v>481040</v>
      </c>
      <c r="E30" s="232">
        <f>SUM(E17:E29)</f>
        <v>745655</v>
      </c>
      <c r="F30" s="232">
        <f t="shared" si="2"/>
        <v>505140</v>
      </c>
      <c r="G30" s="232">
        <f>SUM(G17:G29)</f>
        <v>974653</v>
      </c>
      <c r="H30" s="232">
        <f>SUM(H17:H29)</f>
        <v>368941</v>
      </c>
      <c r="I30" s="232">
        <f t="shared" si="2"/>
        <v>814043</v>
      </c>
      <c r="J30" s="232">
        <f t="shared" si="2"/>
        <v>281856</v>
      </c>
      <c r="K30" s="232">
        <f>SUM(K17:K29)</f>
        <v>414837</v>
      </c>
      <c r="L30" s="232">
        <f t="shared" si="2"/>
        <v>306175</v>
      </c>
      <c r="M30" s="232">
        <f t="shared" si="2"/>
        <v>544213</v>
      </c>
      <c r="N30" s="232">
        <f>SUM(N17:N29)</f>
        <v>557415</v>
      </c>
      <c r="O30" s="233">
        <f t="shared" si="0"/>
        <v>6389408</v>
      </c>
      <c r="P30" s="236"/>
    </row>
    <row r="31" spans="1:15" ht="16.5" thickTop="1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7"/>
    </row>
    <row r="32" ht="15.75">
      <c r="A32" s="237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B10" sqref="B10"/>
    </sheetView>
  </sheetViews>
  <sheetFormatPr defaultColWidth="8.00390625" defaultRowHeight="12.75"/>
  <cols>
    <col min="1" max="1" width="8.00390625" style="2" customWidth="1"/>
    <col min="2" max="2" width="62.421875" style="2" customWidth="1"/>
    <col min="3" max="3" width="11.421875" style="2" customWidth="1"/>
    <col min="4" max="4" width="11.57421875" style="2" customWidth="1"/>
    <col min="5" max="5" width="8.00390625" style="2" customWidth="1"/>
    <col min="6" max="6" width="11.421875" style="2" customWidth="1"/>
    <col min="7" max="7" width="13.8515625" style="2" customWidth="1"/>
    <col min="8" max="8" width="11.421875" style="2" customWidth="1"/>
    <col min="9" max="16384" width="8.00390625" style="2" customWidth="1"/>
  </cols>
  <sheetData>
    <row r="1" spans="2:4" ht="12.75">
      <c r="B1" s="724" t="s">
        <v>570</v>
      </c>
      <c r="C1" s="725"/>
      <c r="D1" s="725"/>
    </row>
    <row r="2" spans="2:4" ht="12.75">
      <c r="B2" s="726" t="s">
        <v>434</v>
      </c>
      <c r="C2" s="726"/>
      <c r="D2" s="726"/>
    </row>
    <row r="3" spans="2:4" ht="12.75">
      <c r="B3" s="472"/>
      <c r="C3" s="472"/>
      <c r="D3" s="472"/>
    </row>
    <row r="4" spans="2:4" ht="12.75">
      <c r="B4" s="541"/>
      <c r="C4" s="541"/>
      <c r="D4" s="566" t="s">
        <v>283</v>
      </c>
    </row>
    <row r="5" spans="1:8" s="1" customFormat="1" ht="25.5">
      <c r="A5" s="546" t="s">
        <v>0</v>
      </c>
      <c r="B5" s="547" t="s">
        <v>1</v>
      </c>
      <c r="C5" s="548" t="s">
        <v>413</v>
      </c>
      <c r="D5" s="548" t="s">
        <v>475</v>
      </c>
      <c r="F5" s="2"/>
      <c r="G5" s="2"/>
      <c r="H5" s="2"/>
    </row>
    <row r="6" spans="1:4" ht="12.75">
      <c r="A6" s="3"/>
      <c r="B6" s="392" t="s">
        <v>3</v>
      </c>
      <c r="C6" s="399">
        <f>C7</f>
        <v>6000</v>
      </c>
      <c r="D6" s="399">
        <f>D7</f>
        <v>6000</v>
      </c>
    </row>
    <row r="7" spans="1:4" ht="12.75">
      <c r="A7" s="3"/>
      <c r="B7" s="3" t="s">
        <v>5</v>
      </c>
      <c r="C7" s="6">
        <v>6000</v>
      </c>
      <c r="D7" s="6">
        <v>6000</v>
      </c>
    </row>
    <row r="8" spans="1:4" ht="12.75">
      <c r="A8" s="3"/>
      <c r="B8" s="398" t="s">
        <v>32</v>
      </c>
      <c r="C8" s="399">
        <f>C9</f>
        <v>6868</v>
      </c>
      <c r="D8" s="399">
        <f>D9</f>
        <v>6868</v>
      </c>
    </row>
    <row r="9" spans="1:4" ht="12.75">
      <c r="A9" s="3"/>
      <c r="B9" s="5" t="s">
        <v>234</v>
      </c>
      <c r="C9" s="8">
        <f>C10</f>
        <v>6868</v>
      </c>
      <c r="D9" s="8">
        <f>D10</f>
        <v>6868</v>
      </c>
    </row>
    <row r="10" spans="1:4" ht="12.75">
      <c r="A10" s="3"/>
      <c r="B10" s="5" t="s">
        <v>35</v>
      </c>
      <c r="C10" s="8">
        <v>6868</v>
      </c>
      <c r="D10" s="8">
        <v>6868</v>
      </c>
    </row>
    <row r="11" spans="1:4" s="10" customFormat="1" ht="28.5" customHeight="1">
      <c r="A11" s="735" t="s">
        <v>47</v>
      </c>
      <c r="B11" s="736"/>
      <c r="C11" s="9">
        <f>C6+C8</f>
        <v>12868</v>
      </c>
      <c r="D11" s="9">
        <f>D6+D8</f>
        <v>12868</v>
      </c>
    </row>
    <row r="12" spans="1:4" ht="12.75">
      <c r="A12" s="3"/>
      <c r="B12" s="740" t="s">
        <v>49</v>
      </c>
      <c r="C12" s="806"/>
      <c r="D12" s="741"/>
    </row>
    <row r="13" spans="1:4" ht="12.75">
      <c r="A13" s="3"/>
      <c r="B13" s="3" t="s">
        <v>50</v>
      </c>
      <c r="C13" s="3"/>
      <c r="D13" s="11"/>
    </row>
    <row r="14" spans="1:4" ht="12.75">
      <c r="A14" s="3"/>
      <c r="B14" s="4" t="s">
        <v>51</v>
      </c>
      <c r="C14" s="4"/>
      <c r="D14" s="5"/>
    </row>
    <row r="15" spans="1:5" s="14" customFormat="1" ht="28.5" customHeight="1">
      <c r="A15" s="735" t="s">
        <v>52</v>
      </c>
      <c r="B15" s="736"/>
      <c r="C15" s="545">
        <f>C13+C14</f>
        <v>0</v>
      </c>
      <c r="D15" s="12">
        <f>D13+D14</f>
        <v>0</v>
      </c>
      <c r="E15" s="13"/>
    </row>
    <row r="16" spans="1:4" ht="12.75">
      <c r="A16" s="3"/>
      <c r="B16" s="740" t="s">
        <v>54</v>
      </c>
      <c r="C16" s="806"/>
      <c r="D16" s="741"/>
    </row>
    <row r="17" spans="1:4" ht="12.75">
      <c r="A17" s="3"/>
      <c r="B17" s="3" t="s">
        <v>238</v>
      </c>
      <c r="C17" s="3"/>
      <c r="D17" s="6"/>
    </row>
    <row r="18" spans="1:5" ht="12.75">
      <c r="A18" s="3"/>
      <c r="B18" s="3" t="s">
        <v>239</v>
      </c>
      <c r="C18" s="3"/>
      <c r="D18" s="6"/>
      <c r="E18" s="397"/>
    </row>
    <row r="19" spans="1:4" s="14" customFormat="1" ht="28.5" customHeight="1">
      <c r="A19" s="735" t="s">
        <v>57</v>
      </c>
      <c r="B19" s="739"/>
      <c r="C19" s="439">
        <f>C17+C18</f>
        <v>0</v>
      </c>
      <c r="D19" s="15">
        <f>D17+D18</f>
        <v>0</v>
      </c>
    </row>
    <row r="20" spans="1:4" s="14" customFormat="1" ht="28.5" customHeight="1">
      <c r="A20" s="438"/>
      <c r="B20" s="439" t="s">
        <v>455</v>
      </c>
      <c r="C20" s="15">
        <v>423100</v>
      </c>
      <c r="D20" s="15">
        <v>435346</v>
      </c>
    </row>
    <row r="21" spans="1:4" ht="12.75">
      <c r="A21" s="740" t="s">
        <v>58</v>
      </c>
      <c r="B21" s="741"/>
      <c r="C21" s="544">
        <f>C11+C15+C20</f>
        <v>435968</v>
      </c>
      <c r="D21" s="16">
        <f>SUM(D11+D15+D19)+D20</f>
        <v>448214</v>
      </c>
    </row>
    <row r="23" spans="1:4" s="1" customFormat="1" ht="48.75" customHeight="1">
      <c r="A23" s="734"/>
      <c r="B23" s="734"/>
      <c r="C23" s="734"/>
      <c r="D23" s="734"/>
    </row>
  </sheetData>
  <sheetProtection/>
  <mergeCells count="9">
    <mergeCell ref="B1:D1"/>
    <mergeCell ref="B2:D2"/>
    <mergeCell ref="A11:B11"/>
    <mergeCell ref="B12:D12"/>
    <mergeCell ref="A23:D23"/>
    <mergeCell ref="A15:B15"/>
    <mergeCell ref="B16:D16"/>
    <mergeCell ref="A19:B19"/>
    <mergeCell ref="A21:B21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68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16.28125" style="0" customWidth="1"/>
    <col min="4" max="4" width="11.8515625" style="0" customWidth="1"/>
  </cols>
  <sheetData>
    <row r="1" spans="2:3" ht="12.75">
      <c r="B1" s="724" t="s">
        <v>571</v>
      </c>
      <c r="C1" s="725"/>
    </row>
    <row r="2" spans="2:3" ht="12.75">
      <c r="B2" s="726" t="s">
        <v>436</v>
      </c>
      <c r="C2" s="726"/>
    </row>
    <row r="3" spans="2:3" ht="12.75">
      <c r="B3" s="472"/>
      <c r="C3" s="472"/>
    </row>
    <row r="4" spans="2:4" ht="13.5" thickBot="1">
      <c r="B4" s="567"/>
      <c r="C4" s="567"/>
      <c r="D4" s="551" t="s">
        <v>283</v>
      </c>
    </row>
    <row r="5" spans="1:4" ht="31.5" customHeight="1" thickTop="1">
      <c r="A5" s="54" t="s">
        <v>147</v>
      </c>
      <c r="B5" s="811" t="s">
        <v>60</v>
      </c>
      <c r="C5" s="807" t="s">
        <v>412</v>
      </c>
      <c r="D5" s="813" t="s">
        <v>480</v>
      </c>
    </row>
    <row r="6" spans="1:4" ht="36.75" customHeight="1" thickBot="1">
      <c r="A6" s="55" t="s">
        <v>148</v>
      </c>
      <c r="B6" s="812"/>
      <c r="C6" s="808"/>
      <c r="D6" s="814"/>
    </row>
    <row r="7" spans="1:4" ht="15" customHeight="1">
      <c r="A7" s="56" t="s">
        <v>149</v>
      </c>
      <c r="B7" s="57" t="s">
        <v>150</v>
      </c>
      <c r="C7" s="528">
        <v>250418</v>
      </c>
      <c r="D7" s="528">
        <v>254164</v>
      </c>
    </row>
    <row r="8" spans="1:4" ht="15" customHeight="1">
      <c r="A8" s="59" t="s">
        <v>151</v>
      </c>
      <c r="B8" s="60" t="s">
        <v>152</v>
      </c>
      <c r="C8" s="58">
        <v>66263</v>
      </c>
      <c r="D8" s="58">
        <v>67044</v>
      </c>
    </row>
    <row r="9" spans="1:4" ht="15" customHeight="1">
      <c r="A9" s="59" t="s">
        <v>25</v>
      </c>
      <c r="B9" s="60" t="s">
        <v>153</v>
      </c>
      <c r="C9" s="61">
        <f>SUM(C11:C40)</f>
        <v>131533</v>
      </c>
      <c r="D9" s="529">
        <f>SUM(D11:D40)</f>
        <v>131533</v>
      </c>
    </row>
    <row r="10" spans="1:4" ht="15" customHeight="1">
      <c r="A10" s="809"/>
      <c r="B10" s="62" t="s">
        <v>154</v>
      </c>
      <c r="C10" s="58"/>
      <c r="D10" s="530"/>
    </row>
    <row r="11" spans="1:4" ht="15" customHeight="1">
      <c r="A11" s="810"/>
      <c r="B11" s="63" t="s">
        <v>155</v>
      </c>
      <c r="C11" s="527">
        <v>20</v>
      </c>
      <c r="D11" s="527">
        <v>20</v>
      </c>
    </row>
    <row r="12" spans="1:4" ht="15" customHeight="1">
      <c r="A12" s="810"/>
      <c r="B12" s="63" t="s">
        <v>156</v>
      </c>
      <c r="C12" s="322">
        <v>4300</v>
      </c>
      <c r="D12" s="322">
        <v>4300</v>
      </c>
    </row>
    <row r="13" spans="1:4" ht="15" customHeight="1">
      <c r="A13" s="810"/>
      <c r="B13" s="346" t="s">
        <v>157</v>
      </c>
      <c r="C13" s="322">
        <v>650</v>
      </c>
      <c r="D13" s="322">
        <v>650</v>
      </c>
    </row>
    <row r="14" spans="1:4" ht="15" customHeight="1">
      <c r="A14" s="810"/>
      <c r="B14" s="346" t="s">
        <v>158</v>
      </c>
      <c r="C14" s="322">
        <v>200</v>
      </c>
      <c r="D14" s="322">
        <v>200</v>
      </c>
    </row>
    <row r="15" spans="1:4" ht="15" customHeight="1">
      <c r="A15" s="810"/>
      <c r="B15" s="346" t="s">
        <v>159</v>
      </c>
      <c r="C15" s="322">
        <v>2100</v>
      </c>
      <c r="D15" s="322">
        <v>2100</v>
      </c>
    </row>
    <row r="16" spans="1:4" ht="15" customHeight="1">
      <c r="A16" s="810"/>
      <c r="B16" s="346" t="s">
        <v>160</v>
      </c>
      <c r="C16" s="322">
        <v>4500</v>
      </c>
      <c r="D16" s="322">
        <v>4500</v>
      </c>
    </row>
    <row r="17" spans="1:4" ht="15" customHeight="1">
      <c r="A17" s="810"/>
      <c r="B17" s="346" t="s">
        <v>161</v>
      </c>
      <c r="C17" s="322">
        <v>100</v>
      </c>
      <c r="D17" s="322">
        <v>100</v>
      </c>
    </row>
    <row r="18" spans="1:4" ht="15" customHeight="1">
      <c r="A18" s="810"/>
      <c r="B18" s="346" t="s">
        <v>162</v>
      </c>
      <c r="C18" s="322">
        <v>380</v>
      </c>
      <c r="D18" s="322">
        <v>380</v>
      </c>
    </row>
    <row r="19" spans="1:4" ht="15" customHeight="1">
      <c r="A19" s="810"/>
      <c r="B19" s="346" t="s">
        <v>163</v>
      </c>
      <c r="C19" s="322">
        <v>1600</v>
      </c>
      <c r="D19" s="322">
        <v>1600</v>
      </c>
    </row>
    <row r="20" spans="1:4" ht="15" customHeight="1">
      <c r="A20" s="810"/>
      <c r="B20" s="346" t="s">
        <v>164</v>
      </c>
      <c r="C20" s="322">
        <v>2000</v>
      </c>
      <c r="D20" s="322">
        <v>2000</v>
      </c>
    </row>
    <row r="21" spans="1:4" ht="15" customHeight="1">
      <c r="A21" s="810"/>
      <c r="B21" s="346" t="s">
        <v>165</v>
      </c>
      <c r="C21" s="322">
        <v>500</v>
      </c>
      <c r="D21" s="322">
        <v>500</v>
      </c>
    </row>
    <row r="22" spans="1:4" ht="15" customHeight="1">
      <c r="A22" s="810"/>
      <c r="B22" s="346" t="s">
        <v>166</v>
      </c>
      <c r="C22" s="322">
        <v>4000</v>
      </c>
      <c r="D22" s="322">
        <v>4000</v>
      </c>
    </row>
    <row r="23" spans="1:4" ht="15" customHeight="1">
      <c r="A23" s="810"/>
      <c r="B23" s="346" t="s">
        <v>170</v>
      </c>
      <c r="C23" s="322">
        <v>4000</v>
      </c>
      <c r="D23" s="322">
        <v>4000</v>
      </c>
    </row>
    <row r="24" spans="1:4" ht="15" customHeight="1">
      <c r="A24" s="810"/>
      <c r="B24" s="346" t="s">
        <v>171</v>
      </c>
      <c r="C24" s="322">
        <v>14400</v>
      </c>
      <c r="D24" s="322">
        <v>14400</v>
      </c>
    </row>
    <row r="25" spans="1:4" ht="15" customHeight="1">
      <c r="A25" s="810"/>
      <c r="B25" s="346" t="s">
        <v>172</v>
      </c>
      <c r="C25" s="322">
        <v>3000</v>
      </c>
      <c r="D25" s="322">
        <v>3000</v>
      </c>
    </row>
    <row r="26" spans="1:4" ht="15" customHeight="1">
      <c r="A26" s="810"/>
      <c r="B26" s="346" t="s">
        <v>173</v>
      </c>
      <c r="C26" s="322">
        <v>450</v>
      </c>
      <c r="D26" s="322">
        <v>450</v>
      </c>
    </row>
    <row r="27" spans="1:4" ht="15" customHeight="1">
      <c r="A27" s="810"/>
      <c r="B27" s="346" t="s">
        <v>174</v>
      </c>
      <c r="C27" s="322">
        <v>2000</v>
      </c>
      <c r="D27" s="322">
        <v>2000</v>
      </c>
    </row>
    <row r="28" spans="1:4" ht="26.25" customHeight="1">
      <c r="A28" s="810"/>
      <c r="B28" s="346" t="s">
        <v>175</v>
      </c>
      <c r="C28" s="322">
        <v>16000</v>
      </c>
      <c r="D28" s="322">
        <v>16000</v>
      </c>
    </row>
    <row r="29" spans="1:4" ht="15.75" customHeight="1">
      <c r="A29" s="810"/>
      <c r="B29" s="346" t="s">
        <v>405</v>
      </c>
      <c r="C29" s="322">
        <v>1300</v>
      </c>
      <c r="D29" s="322">
        <v>1300</v>
      </c>
    </row>
    <row r="30" spans="1:4" ht="15" customHeight="1">
      <c r="A30" s="810"/>
      <c r="B30" s="346" t="s">
        <v>177</v>
      </c>
      <c r="C30" s="322">
        <v>3000</v>
      </c>
      <c r="D30" s="322">
        <v>3000</v>
      </c>
    </row>
    <row r="31" spans="1:4" ht="15" customHeight="1">
      <c r="A31" s="810"/>
      <c r="B31" s="346" t="s">
        <v>178</v>
      </c>
      <c r="C31" s="322"/>
      <c r="D31" s="322"/>
    </row>
    <row r="32" spans="1:4" ht="19.5" customHeight="1">
      <c r="A32" s="810"/>
      <c r="B32" s="346" t="s">
        <v>179</v>
      </c>
      <c r="C32" s="322">
        <v>1800</v>
      </c>
      <c r="D32" s="322">
        <v>1800</v>
      </c>
    </row>
    <row r="33" spans="1:4" ht="15" customHeight="1">
      <c r="A33" s="810"/>
      <c r="B33" s="346" t="s">
        <v>180</v>
      </c>
      <c r="C33" s="322">
        <v>1200</v>
      </c>
      <c r="D33" s="322">
        <v>1200</v>
      </c>
    </row>
    <row r="34" spans="1:4" ht="15" customHeight="1">
      <c r="A34" s="810"/>
      <c r="B34" s="346" t="s">
        <v>181</v>
      </c>
      <c r="C34" s="362">
        <v>34290</v>
      </c>
      <c r="D34" s="362">
        <v>34290</v>
      </c>
    </row>
    <row r="35" spans="1:4" ht="16.5" customHeight="1">
      <c r="A35" s="810"/>
      <c r="B35" s="63" t="s">
        <v>471</v>
      </c>
      <c r="C35" s="322">
        <v>6000</v>
      </c>
      <c r="D35" s="322">
        <v>6000</v>
      </c>
    </row>
    <row r="36" spans="1:4" ht="15" customHeight="1">
      <c r="A36" s="810"/>
      <c r="B36" s="63" t="s">
        <v>184</v>
      </c>
      <c r="C36" s="322">
        <v>6000</v>
      </c>
      <c r="D36" s="322">
        <v>6000</v>
      </c>
    </row>
    <row r="37" spans="1:4" ht="15" customHeight="1">
      <c r="A37" s="810"/>
      <c r="B37" s="417" t="s">
        <v>187</v>
      </c>
      <c r="C37" s="322">
        <v>3743</v>
      </c>
      <c r="D37" s="322">
        <v>3743</v>
      </c>
    </row>
    <row r="38" spans="1:4" ht="15" customHeight="1">
      <c r="A38" s="810"/>
      <c r="B38" s="440" t="s">
        <v>188</v>
      </c>
      <c r="C38" s="441">
        <v>5000</v>
      </c>
      <c r="D38" s="441">
        <v>5000</v>
      </c>
    </row>
    <row r="39" spans="1:4" ht="15" customHeight="1">
      <c r="A39" s="525"/>
      <c r="B39" s="526" t="s">
        <v>481</v>
      </c>
      <c r="C39" s="441">
        <v>8000</v>
      </c>
      <c r="D39" s="441">
        <v>8000</v>
      </c>
    </row>
    <row r="40" spans="1:4" ht="15" customHeight="1" thickBot="1">
      <c r="A40" s="525"/>
      <c r="B40" s="526" t="s">
        <v>482</v>
      </c>
      <c r="C40" s="441">
        <v>1000</v>
      </c>
      <c r="D40" s="441">
        <v>1000</v>
      </c>
    </row>
    <row r="41" spans="1:4" ht="15" customHeight="1" thickBot="1">
      <c r="A41" s="442"/>
      <c r="B41" s="443" t="s">
        <v>456</v>
      </c>
      <c r="C41" s="444">
        <f>C7+C8+C9</f>
        <v>448214</v>
      </c>
      <c r="D41" s="444">
        <f>D7+D8+D9</f>
        <v>452741</v>
      </c>
    </row>
    <row r="42" spans="1:3" ht="15" customHeight="1">
      <c r="A42" s="64"/>
      <c r="B42" s="65"/>
      <c r="C42" s="66"/>
    </row>
    <row r="43" spans="1:3" ht="15" customHeight="1">
      <c r="A43" s="64"/>
      <c r="B43" s="65"/>
      <c r="C43" s="66"/>
    </row>
    <row r="44" spans="1:3" ht="15" customHeight="1">
      <c r="A44" s="64"/>
      <c r="B44" s="65"/>
      <c r="C44" s="66"/>
    </row>
    <row r="45" spans="2:3" ht="12.75">
      <c r="B45" s="67"/>
      <c r="C45" s="67"/>
    </row>
    <row r="46" spans="2:3" ht="12.75">
      <c r="B46" s="67"/>
      <c r="C46" s="67"/>
    </row>
    <row r="47" spans="2:3" ht="12.75">
      <c r="B47" s="67"/>
      <c r="C47" s="67"/>
    </row>
    <row r="48" spans="2:3" ht="12.75">
      <c r="B48" s="67"/>
      <c r="C48" s="67"/>
    </row>
    <row r="49" spans="2:3" ht="12.75">
      <c r="B49" s="67"/>
      <c r="C49" s="67"/>
    </row>
    <row r="50" spans="2:3" ht="12.75">
      <c r="B50" s="67"/>
      <c r="C50" s="67"/>
    </row>
    <row r="51" spans="2:3" ht="12.75">
      <c r="B51" s="67"/>
      <c r="C51" s="67"/>
    </row>
    <row r="52" spans="2:3" ht="12.75">
      <c r="B52" s="67"/>
      <c r="C52" s="67"/>
    </row>
    <row r="53" spans="2:3" ht="12.75">
      <c r="B53" s="67"/>
      <c r="C53" s="67"/>
    </row>
    <row r="54" spans="2:3" ht="12.75">
      <c r="B54" s="67"/>
      <c r="C54" s="67"/>
    </row>
    <row r="55" spans="2:3" ht="12.75">
      <c r="B55" s="67"/>
      <c r="C55" s="67"/>
    </row>
    <row r="56" spans="2:3" ht="12.75">
      <c r="B56" s="67"/>
      <c r="C56" s="67"/>
    </row>
    <row r="57" spans="2:3" ht="12.75">
      <c r="B57" s="67"/>
      <c r="C57" s="67"/>
    </row>
    <row r="58" spans="2:3" ht="12.75">
      <c r="B58" s="67"/>
      <c r="C58" s="68"/>
    </row>
    <row r="59" spans="2:3" ht="12.75">
      <c r="B59" s="67"/>
      <c r="C59" s="67"/>
    </row>
    <row r="60" spans="2:3" ht="12.75">
      <c r="B60" s="67"/>
      <c r="C60" s="67"/>
    </row>
    <row r="61" spans="2:3" ht="12.75">
      <c r="B61" s="67"/>
      <c r="C61" s="67"/>
    </row>
    <row r="62" spans="2:3" ht="12.75">
      <c r="B62" s="67"/>
      <c r="C62" s="67"/>
    </row>
    <row r="63" spans="2:3" ht="12.75">
      <c r="B63" s="67"/>
      <c r="C63" s="67"/>
    </row>
    <row r="64" spans="2:3" ht="12.75">
      <c r="B64" s="67"/>
      <c r="C64" s="67"/>
    </row>
    <row r="65" spans="2:3" ht="12.75">
      <c r="B65" s="67"/>
      <c r="C65" s="67"/>
    </row>
    <row r="66" spans="2:3" ht="12.75">
      <c r="B66" s="67"/>
      <c r="C66" s="67"/>
    </row>
    <row r="67" spans="2:3" ht="12.75">
      <c r="B67" s="67"/>
      <c r="C67" s="67"/>
    </row>
    <row r="68" spans="2:3" ht="12.75">
      <c r="B68" s="67"/>
      <c r="C68" s="67"/>
    </row>
  </sheetData>
  <sheetProtection/>
  <mergeCells count="6">
    <mergeCell ref="D5:D6"/>
    <mergeCell ref="C5:C6"/>
    <mergeCell ref="A10:A38"/>
    <mergeCell ref="B5:B6"/>
    <mergeCell ref="B1:C1"/>
    <mergeCell ref="B2:C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6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53.421875" style="0" customWidth="1"/>
    <col min="3" max="3" width="14.57421875" style="0" customWidth="1"/>
    <col min="4" max="4" width="11.7109375" style="0" customWidth="1"/>
    <col min="5" max="5" width="11.00390625" style="0" customWidth="1"/>
  </cols>
  <sheetData>
    <row r="1" spans="1:4" ht="12.75">
      <c r="A1" s="614"/>
      <c r="B1" s="718" t="s">
        <v>556</v>
      </c>
      <c r="C1" s="718"/>
      <c r="D1" s="614"/>
    </row>
    <row r="2" spans="1:4" ht="25.5" customHeight="1" thickBot="1">
      <c r="A2" s="614"/>
      <c r="B2" s="719" t="s">
        <v>447</v>
      </c>
      <c r="C2" s="719"/>
      <c r="D2" s="615" t="s">
        <v>283</v>
      </c>
    </row>
    <row r="3" spans="1:4" ht="27.75" customHeight="1">
      <c r="A3" s="616" t="s">
        <v>59</v>
      </c>
      <c r="B3" s="617" t="s">
        <v>60</v>
      </c>
      <c r="C3" s="618" t="s">
        <v>414</v>
      </c>
      <c r="D3" s="619" t="s">
        <v>475</v>
      </c>
    </row>
    <row r="4" spans="1:4" ht="12" customHeight="1">
      <c r="A4" s="620"/>
      <c r="B4" s="621" t="s">
        <v>61</v>
      </c>
      <c r="C4" s="622"/>
      <c r="D4" s="623"/>
    </row>
    <row r="5" spans="1:4" ht="12" customHeight="1">
      <c r="A5" s="624" t="s">
        <v>62</v>
      </c>
      <c r="B5" s="625" t="s">
        <v>429</v>
      </c>
      <c r="C5" s="626">
        <f>C7+C9+C10+C11+C12+C17+C18+C19+C20+C21+C22+C23+C16+C15+C8+C6</f>
        <v>3555023</v>
      </c>
      <c r="D5" s="627">
        <f>D6+D7+D9+D10+D11+D12+D17+D18+D19+D20+D21+D22+D23+D16+D15+D8</f>
        <v>2848313</v>
      </c>
    </row>
    <row r="6" spans="1:4" ht="12" customHeight="1">
      <c r="A6" s="624"/>
      <c r="B6" s="628" t="s">
        <v>551</v>
      </c>
      <c r="C6" s="626">
        <f>'5.2. Önkormányzat kiadás'!B5</f>
        <v>2200</v>
      </c>
      <c r="D6" s="630">
        <f>'5.2. Önkormányzat kiadás'!C5</f>
        <v>1858</v>
      </c>
    </row>
    <row r="7" spans="1:4" ht="12" customHeight="1">
      <c r="A7" s="720"/>
      <c r="B7" s="628" t="s">
        <v>552</v>
      </c>
      <c r="C7" s="629">
        <f>'5.2. Önkormányzat kiadás'!B6</f>
        <v>1192</v>
      </c>
      <c r="D7" s="630">
        <f>'5.2. Önkormányzat kiadás'!C6</f>
        <v>1100</v>
      </c>
    </row>
    <row r="8" spans="1:4" ht="12" customHeight="1">
      <c r="A8" s="720"/>
      <c r="B8" s="628" t="s">
        <v>517</v>
      </c>
      <c r="C8" s="629">
        <f>'5.2. Önkormányzat kiadás'!B7</f>
        <v>580588</v>
      </c>
      <c r="D8" s="630">
        <f>'5.2. Önkormányzat kiadás'!C7</f>
        <v>580588</v>
      </c>
    </row>
    <row r="9" spans="1:4" ht="12" customHeight="1">
      <c r="A9" s="720"/>
      <c r="B9" s="628" t="s">
        <v>67</v>
      </c>
      <c r="C9" s="629">
        <v>72376</v>
      </c>
      <c r="D9" s="630">
        <v>72376</v>
      </c>
    </row>
    <row r="10" spans="1:4" ht="12" customHeight="1">
      <c r="A10" s="720"/>
      <c r="B10" s="628" t="s">
        <v>68</v>
      </c>
      <c r="C10" s="629">
        <f>'5.2. Önkormányzat kiadás'!B23-'2. ÖSSZES kiadások'!C9</f>
        <v>50437</v>
      </c>
      <c r="D10" s="630">
        <f>'5.2. Önkormányzat kiadás'!C23-'2. ÖSSZES kiadások'!D9</f>
        <v>51492</v>
      </c>
    </row>
    <row r="11" spans="1:4" ht="12" customHeight="1">
      <c r="A11" s="720"/>
      <c r="B11" s="628" t="s">
        <v>76</v>
      </c>
      <c r="C11" s="629">
        <f>'5.2. Önkormányzat kiadás'!B58</f>
        <v>131450</v>
      </c>
      <c r="D11" s="630">
        <f>'5.2. Önkormányzat kiadás'!C58</f>
        <v>131450</v>
      </c>
    </row>
    <row r="12" spans="1:4" ht="12" customHeight="1">
      <c r="A12" s="720"/>
      <c r="B12" s="628" t="s">
        <v>70</v>
      </c>
      <c r="C12" s="629">
        <f>C13+C14</f>
        <v>2211676</v>
      </c>
      <c r="D12" s="630">
        <f>D13+D14</f>
        <v>1474426</v>
      </c>
    </row>
    <row r="13" spans="1:4" ht="12" customHeight="1">
      <c r="A13" s="720"/>
      <c r="B13" s="628" t="s">
        <v>77</v>
      </c>
      <c r="C13" s="629">
        <f>'6. P.H. beruházás'!C19+'6. P.H. beruházás'!C30+'6. P.H. beruházás'!C51</f>
        <v>2133947</v>
      </c>
      <c r="D13" s="630">
        <f>'6. P.H. beruházás'!D19+'6. P.H. beruházás'!D30+'6. P.H. beruházás'!D51</f>
        <v>1432677</v>
      </c>
    </row>
    <row r="14" spans="1:4" ht="12" customHeight="1">
      <c r="A14" s="720"/>
      <c r="B14" s="628" t="s">
        <v>78</v>
      </c>
      <c r="C14" s="629">
        <f>'7.  felújítás'!C16</f>
        <v>77729</v>
      </c>
      <c r="D14" s="630">
        <f>'7.  felújítás'!D16</f>
        <v>41749</v>
      </c>
    </row>
    <row r="15" spans="1:4" ht="12" customHeight="1">
      <c r="A15" s="720"/>
      <c r="B15" s="628" t="s">
        <v>73</v>
      </c>
      <c r="C15" s="629">
        <f>'5.2. Önkormányzat kiadás'!B83</f>
        <v>32000</v>
      </c>
      <c r="D15" s="631">
        <f>'5.2. Önkormányzat kiadás'!C83</f>
        <v>32000</v>
      </c>
    </row>
    <row r="16" spans="1:4" ht="12" customHeight="1">
      <c r="A16" s="720"/>
      <c r="B16" s="628" t="s">
        <v>74</v>
      </c>
      <c r="C16" s="629">
        <v>500</v>
      </c>
      <c r="D16" s="631">
        <f>'5.2. Önkormányzat kiadás'!C82</f>
        <v>500</v>
      </c>
    </row>
    <row r="17" spans="1:4" ht="12" customHeight="1">
      <c r="A17" s="720"/>
      <c r="B17" s="632" t="s">
        <v>79</v>
      </c>
      <c r="C17" s="629">
        <v>500</v>
      </c>
      <c r="D17" s="631">
        <f>'11.sz. melléklet ált. és céltar'!E8</f>
        <v>500</v>
      </c>
    </row>
    <row r="18" spans="1:4" ht="12" customHeight="1">
      <c r="A18" s="720"/>
      <c r="B18" s="632" t="s">
        <v>80</v>
      </c>
      <c r="C18" s="629">
        <f>'5.2. Önkormányzat kiadás'!B81</f>
        <v>249886</v>
      </c>
      <c r="D18" s="631">
        <f>'11.sz. melléklet ált. és céltar'!E9</f>
        <v>279805</v>
      </c>
    </row>
    <row r="19" spans="1:4" ht="12" customHeight="1">
      <c r="A19" s="720"/>
      <c r="B19" s="633" t="s">
        <v>431</v>
      </c>
      <c r="C19" s="629">
        <f>'5.2. Önkormányzat kiadás'!B84</f>
        <v>4261</v>
      </c>
      <c r="D19" s="631">
        <f>'5.2. Önkormányzat kiadás'!C84</f>
        <v>4261</v>
      </c>
    </row>
    <row r="20" spans="1:4" ht="12" customHeight="1">
      <c r="A20" s="720"/>
      <c r="B20" s="632" t="s">
        <v>81</v>
      </c>
      <c r="C20" s="629">
        <f>'5.2. Önkormányzat kiadás'!B85</f>
        <v>54856</v>
      </c>
      <c r="D20" s="630">
        <f>'5.2. Önkormányzat kiadás'!C85</f>
        <v>54856</v>
      </c>
    </row>
    <row r="21" spans="1:4" ht="12" customHeight="1">
      <c r="A21" s="720"/>
      <c r="B21" s="632" t="s">
        <v>82</v>
      </c>
      <c r="C21" s="629">
        <f>'5.2. Önkormányzat kiadás'!B86</f>
        <v>160101</v>
      </c>
      <c r="D21" s="630">
        <f>'5.2. Önkormányzat kiadás'!C86</f>
        <v>160101</v>
      </c>
    </row>
    <row r="22" spans="1:4" ht="12" customHeight="1">
      <c r="A22" s="620"/>
      <c r="B22" s="632" t="s">
        <v>83</v>
      </c>
      <c r="C22" s="629">
        <f>'5.2. Önkormányzat kiadás'!B87</f>
        <v>1500</v>
      </c>
      <c r="D22" s="630">
        <f>'5.2. Önkormányzat kiadás'!C87</f>
        <v>1500</v>
      </c>
    </row>
    <row r="23" spans="1:4" ht="12" customHeight="1">
      <c r="A23" s="620"/>
      <c r="B23" s="632" t="s">
        <v>84</v>
      </c>
      <c r="C23" s="629">
        <f>'5.2. Önkormányzat kiadás'!B88</f>
        <v>1500</v>
      </c>
      <c r="D23" s="630">
        <f>'5.2. Önkormányzat kiadás'!C88</f>
        <v>1500</v>
      </c>
    </row>
    <row r="24" spans="1:4" ht="12" customHeight="1">
      <c r="A24" s="624" t="s">
        <v>75</v>
      </c>
      <c r="B24" s="625" t="s">
        <v>430</v>
      </c>
      <c r="C24" s="634">
        <f>C25+C26+C27</f>
        <v>448214</v>
      </c>
      <c r="D24" s="635">
        <f>D25+D26+D27</f>
        <v>452741</v>
      </c>
    </row>
    <row r="25" spans="1:4" ht="12" customHeight="1">
      <c r="A25" s="720"/>
      <c r="B25" s="628" t="s">
        <v>64</v>
      </c>
      <c r="C25" s="636">
        <f>'2. Tájékoztató kimutatás'!C7</f>
        <v>250418</v>
      </c>
      <c r="D25" s="637">
        <f>'2. Tájékoztató kimutatás'!D7</f>
        <v>254164</v>
      </c>
    </row>
    <row r="26" spans="1:4" ht="12" customHeight="1">
      <c r="A26" s="720"/>
      <c r="B26" s="628" t="s">
        <v>65</v>
      </c>
      <c r="C26" s="636">
        <f>'2. Tájékoztató kimutatás'!C8</f>
        <v>66263</v>
      </c>
      <c r="D26" s="637">
        <f>'2. Tájékoztató kimutatás'!D8</f>
        <v>67044</v>
      </c>
    </row>
    <row r="27" spans="1:4" ht="12" customHeight="1">
      <c r="A27" s="720"/>
      <c r="B27" s="628" t="s">
        <v>66</v>
      </c>
      <c r="C27" s="636">
        <f>'2. Tájékoztató kimutatás'!C9</f>
        <v>131533</v>
      </c>
      <c r="D27" s="637">
        <f>'2. Tájékoztató kimutatás'!D9</f>
        <v>131533</v>
      </c>
    </row>
    <row r="28" spans="1:4" ht="12" customHeight="1">
      <c r="A28" s="624" t="s">
        <v>102</v>
      </c>
      <c r="B28" s="625" t="s">
        <v>454</v>
      </c>
      <c r="C28" s="638">
        <f>C29+C30+C31+C32+C33+C34+C36+C37+C38+C39</f>
        <v>2954555</v>
      </c>
      <c r="D28" s="639">
        <f>D29+D30+D31+D32+D33+D34+D36+D37+D38+D39</f>
        <v>3088354</v>
      </c>
    </row>
    <row r="29" spans="1:5" ht="12" customHeight="1">
      <c r="A29" s="720" t="s">
        <v>63</v>
      </c>
      <c r="B29" s="628" t="s">
        <v>64</v>
      </c>
      <c r="C29" s="636">
        <f>'4. Intézményi kiadások'!C27</f>
        <v>1289089</v>
      </c>
      <c r="D29" s="637">
        <f>'4. Intézményi kiadások'!D27</f>
        <v>1329206</v>
      </c>
      <c r="E29" s="196"/>
    </row>
    <row r="30" spans="1:4" ht="12" customHeight="1">
      <c r="A30" s="720"/>
      <c r="B30" s="628" t="s">
        <v>65</v>
      </c>
      <c r="C30" s="636">
        <f>'4. Intézményi kiadások'!E27</f>
        <v>346318</v>
      </c>
      <c r="D30" s="637">
        <f>'4. Intézményi kiadások'!G27</f>
        <v>353241</v>
      </c>
    </row>
    <row r="31" spans="1:4" ht="12" customHeight="1">
      <c r="A31" s="720"/>
      <c r="B31" s="628" t="s">
        <v>66</v>
      </c>
      <c r="C31" s="636">
        <f>'4. Intézményi kiadások'!H27</f>
        <v>1182967</v>
      </c>
      <c r="D31" s="637">
        <f>'4. Intézményi kiadások'!I27</f>
        <v>1251652</v>
      </c>
    </row>
    <row r="32" spans="1:4" ht="12" customHeight="1">
      <c r="A32" s="720"/>
      <c r="B32" s="628" t="s">
        <v>67</v>
      </c>
      <c r="C32" s="636">
        <f>'4. Intézményi kiadások'!C57</f>
        <v>12150</v>
      </c>
      <c r="D32" s="637">
        <f>'4. Intézményi kiadások'!D57</f>
        <v>5300</v>
      </c>
    </row>
    <row r="33" spans="1:4" ht="12" customHeight="1">
      <c r="A33" s="720"/>
      <c r="B33" s="628" t="s">
        <v>68</v>
      </c>
      <c r="C33" s="636">
        <f>'4. Intézményi kiadások'!E57</f>
        <v>1856</v>
      </c>
      <c r="D33" s="637">
        <f>'4. Intézményi kiadások'!G57</f>
        <v>850</v>
      </c>
    </row>
    <row r="34" spans="1:4" ht="12" customHeight="1">
      <c r="A34" s="720"/>
      <c r="B34" s="628" t="s">
        <v>69</v>
      </c>
      <c r="C34" s="636">
        <f>'4. Intézményi kiadások'!J27</f>
        <v>18322</v>
      </c>
      <c r="D34" s="637">
        <f>'4. Intézményi kiadások'!K27</f>
        <v>21952</v>
      </c>
    </row>
    <row r="35" spans="1:4" ht="12" customHeight="1">
      <c r="A35" s="720"/>
      <c r="B35" s="628" t="s">
        <v>70</v>
      </c>
      <c r="C35" s="636">
        <f>C36+C37</f>
        <v>60175</v>
      </c>
      <c r="D35" s="637">
        <f>D36+D37</f>
        <v>70194</v>
      </c>
    </row>
    <row r="36" spans="1:4" ht="12" customHeight="1">
      <c r="A36" s="720"/>
      <c r="B36" s="628" t="s">
        <v>71</v>
      </c>
      <c r="C36" s="636">
        <f>'4. Intézményi kiadások'!C84</f>
        <v>56705</v>
      </c>
      <c r="D36" s="637">
        <f>'4. Intézményi kiadások'!D84</f>
        <v>64709</v>
      </c>
    </row>
    <row r="37" spans="1:4" ht="12" customHeight="1">
      <c r="A37" s="720"/>
      <c r="B37" s="628" t="s">
        <v>72</v>
      </c>
      <c r="C37" s="636">
        <f>'4. Intézményi kiadások'!E84</f>
        <v>3470</v>
      </c>
      <c r="D37" s="637">
        <f>'4. Intézményi kiadások'!G84</f>
        <v>5485</v>
      </c>
    </row>
    <row r="38" spans="1:4" ht="12" customHeight="1">
      <c r="A38" s="620"/>
      <c r="B38" s="628" t="s">
        <v>73</v>
      </c>
      <c r="C38" s="636">
        <f>'4. Intézményi kiadások'!J84</f>
        <v>42945</v>
      </c>
      <c r="D38" s="637">
        <f>'4. Intézményi kiadások'!K84</f>
        <v>55226</v>
      </c>
    </row>
    <row r="39" spans="1:4" ht="12" customHeight="1">
      <c r="A39" s="620"/>
      <c r="B39" s="628" t="s">
        <v>74</v>
      </c>
      <c r="C39" s="636">
        <f>'4. Intézményi kiadások'!C112</f>
        <v>733</v>
      </c>
      <c r="D39" s="637">
        <f>'4. Intézményi kiadások'!D112</f>
        <v>733</v>
      </c>
    </row>
    <row r="40" spans="1:5" ht="12" customHeight="1">
      <c r="A40" s="640"/>
      <c r="B40" s="641" t="s">
        <v>432</v>
      </c>
      <c r="C40" s="642">
        <f>C28+C24+C5</f>
        <v>6957792</v>
      </c>
      <c r="D40" s="643">
        <f>D28+D24+D5</f>
        <v>6389408</v>
      </c>
      <c r="E40" s="17"/>
    </row>
    <row r="41" spans="1:4" ht="12" customHeight="1">
      <c r="A41" s="644"/>
      <c r="B41" s="645" t="s">
        <v>64</v>
      </c>
      <c r="C41" s="646">
        <f aca="true" t="shared" si="0" ref="C41:D43">C25+C29+C6</f>
        <v>1541707</v>
      </c>
      <c r="D41" s="630">
        <f t="shared" si="0"/>
        <v>1585228</v>
      </c>
    </row>
    <row r="42" spans="1:6" ht="12" customHeight="1">
      <c r="A42" s="720"/>
      <c r="B42" s="628" t="s">
        <v>65</v>
      </c>
      <c r="C42" s="629">
        <f t="shared" si="0"/>
        <v>413773</v>
      </c>
      <c r="D42" s="630">
        <f t="shared" si="0"/>
        <v>421385</v>
      </c>
      <c r="F42" s="17"/>
    </row>
    <row r="43" spans="1:6" ht="12" customHeight="1">
      <c r="A43" s="720"/>
      <c r="B43" s="628" t="s">
        <v>66</v>
      </c>
      <c r="C43" s="629">
        <f t="shared" si="0"/>
        <v>1895088</v>
      </c>
      <c r="D43" s="630">
        <f t="shared" si="0"/>
        <v>1963773</v>
      </c>
      <c r="F43" s="17"/>
    </row>
    <row r="44" spans="1:6" ht="12" customHeight="1">
      <c r="A44" s="720"/>
      <c r="B44" s="628" t="s">
        <v>67</v>
      </c>
      <c r="C44" s="629">
        <f>C9+C32</f>
        <v>84526</v>
      </c>
      <c r="D44" s="630">
        <f>D9+D32</f>
        <v>77676</v>
      </c>
      <c r="F44" s="17"/>
    </row>
    <row r="45" spans="1:6" ht="12" customHeight="1">
      <c r="A45" s="720"/>
      <c r="B45" s="628" t="s">
        <v>68</v>
      </c>
      <c r="C45" s="629">
        <f>C10+C33</f>
        <v>52293</v>
      </c>
      <c r="D45" s="630">
        <f>D10+D33</f>
        <v>52342</v>
      </c>
      <c r="F45" s="17"/>
    </row>
    <row r="46" spans="1:6" ht="12" customHeight="1">
      <c r="A46" s="720"/>
      <c r="B46" s="628" t="s">
        <v>69</v>
      </c>
      <c r="C46" s="629">
        <f>C34</f>
        <v>18322</v>
      </c>
      <c r="D46" s="630">
        <f>D34</f>
        <v>21952</v>
      </c>
      <c r="F46" s="17"/>
    </row>
    <row r="47" spans="1:6" ht="12" customHeight="1">
      <c r="A47" s="720"/>
      <c r="B47" s="628" t="s">
        <v>76</v>
      </c>
      <c r="C47" s="629">
        <f>C11</f>
        <v>131450</v>
      </c>
      <c r="D47" s="630">
        <f>D11</f>
        <v>131450</v>
      </c>
      <c r="F47" s="17"/>
    </row>
    <row r="48" spans="1:6" ht="12" customHeight="1">
      <c r="A48" s="720"/>
      <c r="B48" s="628" t="s">
        <v>70</v>
      </c>
      <c r="C48" s="629">
        <f aca="true" t="shared" si="1" ref="C48:D50">C12+C35</f>
        <v>2271851</v>
      </c>
      <c r="D48" s="630">
        <f t="shared" si="1"/>
        <v>1544620</v>
      </c>
      <c r="F48" s="17"/>
    </row>
    <row r="49" spans="1:6" ht="12" customHeight="1">
      <c r="A49" s="720"/>
      <c r="B49" s="628" t="s">
        <v>77</v>
      </c>
      <c r="C49" s="629">
        <f t="shared" si="1"/>
        <v>2190652</v>
      </c>
      <c r="D49" s="630">
        <f t="shared" si="1"/>
        <v>1497386</v>
      </c>
      <c r="F49" s="17"/>
    </row>
    <row r="50" spans="1:8" ht="12" customHeight="1">
      <c r="A50" s="720"/>
      <c r="B50" s="628" t="s">
        <v>78</v>
      </c>
      <c r="C50" s="629">
        <f t="shared" si="1"/>
        <v>81199</v>
      </c>
      <c r="D50" s="630">
        <f t="shared" si="1"/>
        <v>47234</v>
      </c>
      <c r="F50" s="17"/>
      <c r="H50" s="17"/>
    </row>
    <row r="51" spans="1:6" ht="12" customHeight="1">
      <c r="A51" s="720"/>
      <c r="B51" s="628" t="s">
        <v>73</v>
      </c>
      <c r="C51" s="629">
        <f>C38+C15</f>
        <v>74945</v>
      </c>
      <c r="D51" s="630">
        <f>D38+D15</f>
        <v>87226</v>
      </c>
      <c r="F51" s="17"/>
    </row>
    <row r="52" spans="1:6" ht="12" customHeight="1">
      <c r="A52" s="720"/>
      <c r="B52" s="628" t="s">
        <v>74</v>
      </c>
      <c r="C52" s="629">
        <f>C39+C16</f>
        <v>1233</v>
      </c>
      <c r="D52" s="630">
        <f>D39+D16</f>
        <v>1233</v>
      </c>
      <c r="F52" s="17"/>
    </row>
    <row r="53" spans="1:6" ht="12" customHeight="1">
      <c r="A53" s="720"/>
      <c r="B53" s="632" t="s">
        <v>79</v>
      </c>
      <c r="C53" s="629">
        <f aca="true" t="shared" si="2" ref="C53:D59">C17</f>
        <v>500</v>
      </c>
      <c r="D53" s="630">
        <f t="shared" si="2"/>
        <v>500</v>
      </c>
      <c r="F53" s="17"/>
    </row>
    <row r="54" spans="1:6" ht="12" customHeight="1">
      <c r="A54" s="720"/>
      <c r="B54" s="632" t="s">
        <v>80</v>
      </c>
      <c r="C54" s="629">
        <f t="shared" si="2"/>
        <v>249886</v>
      </c>
      <c r="D54" s="630">
        <f t="shared" si="2"/>
        <v>279805</v>
      </c>
      <c r="F54" s="17"/>
    </row>
    <row r="55" spans="1:6" ht="12" customHeight="1">
      <c r="A55" s="720"/>
      <c r="B55" s="633" t="s">
        <v>431</v>
      </c>
      <c r="C55" s="629">
        <f t="shared" si="2"/>
        <v>4261</v>
      </c>
      <c r="D55" s="630">
        <f t="shared" si="2"/>
        <v>4261</v>
      </c>
      <c r="F55" s="17"/>
    </row>
    <row r="56" spans="1:6" ht="12" customHeight="1">
      <c r="A56" s="720"/>
      <c r="B56" s="632" t="s">
        <v>81</v>
      </c>
      <c r="C56" s="629">
        <f t="shared" si="2"/>
        <v>54856</v>
      </c>
      <c r="D56" s="630">
        <f t="shared" si="2"/>
        <v>54856</v>
      </c>
      <c r="F56" s="17"/>
    </row>
    <row r="57" spans="1:6" ht="12" customHeight="1">
      <c r="A57" s="720"/>
      <c r="B57" s="632" t="s">
        <v>82</v>
      </c>
      <c r="C57" s="629">
        <f t="shared" si="2"/>
        <v>160101</v>
      </c>
      <c r="D57" s="630">
        <f t="shared" si="2"/>
        <v>160101</v>
      </c>
      <c r="F57" s="17"/>
    </row>
    <row r="58" spans="1:6" ht="12" customHeight="1">
      <c r="A58" s="721"/>
      <c r="B58" s="632" t="s">
        <v>83</v>
      </c>
      <c r="C58" s="629">
        <f t="shared" si="2"/>
        <v>1500</v>
      </c>
      <c r="D58" s="630">
        <f t="shared" si="2"/>
        <v>1500</v>
      </c>
      <c r="F58" s="17"/>
    </row>
    <row r="59" spans="1:6" ht="12" customHeight="1" thickBot="1">
      <c r="A59" s="722"/>
      <c r="B59" s="647" t="s">
        <v>84</v>
      </c>
      <c r="C59" s="648">
        <f t="shared" si="2"/>
        <v>1500</v>
      </c>
      <c r="D59" s="649">
        <f t="shared" si="2"/>
        <v>1500</v>
      </c>
      <c r="F59" s="17"/>
    </row>
    <row r="60" spans="1:4" ht="12.75">
      <c r="A60" s="21"/>
      <c r="B60" s="21"/>
      <c r="C60" s="320"/>
      <c r="D60" s="17"/>
    </row>
    <row r="61" spans="3:4" ht="12.75">
      <c r="C61" s="321"/>
      <c r="D61" s="17"/>
    </row>
    <row r="62" ht="12.75">
      <c r="C62" s="321"/>
    </row>
    <row r="63" ht="12.75">
      <c r="C63" s="321"/>
    </row>
  </sheetData>
  <sheetProtection/>
  <mergeCells count="6">
    <mergeCell ref="B1:C1"/>
    <mergeCell ref="B2:C2"/>
    <mergeCell ref="A42:A59"/>
    <mergeCell ref="A29:A37"/>
    <mergeCell ref="A7:A21"/>
    <mergeCell ref="A25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8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421875" style="0" customWidth="1"/>
    <col min="2" max="2" width="22.28125" style="0" customWidth="1"/>
    <col min="3" max="3" width="11.8515625" style="0" customWidth="1"/>
    <col min="4" max="4" width="11.28125" style="0" customWidth="1"/>
    <col min="5" max="5" width="11.421875" style="0" customWidth="1"/>
    <col min="6" max="6" width="11.140625" style="0" hidden="1" customWidth="1"/>
    <col min="7" max="7" width="11.140625" style="0" customWidth="1"/>
    <col min="8" max="8" width="11.8515625" style="0" customWidth="1"/>
    <col min="9" max="10" width="10.421875" style="0" customWidth="1"/>
    <col min="11" max="11" width="10.28125" style="0" customWidth="1"/>
  </cols>
  <sheetData>
    <row r="1" spans="1:11" ht="12.75" customHeight="1">
      <c r="A1" s="702" t="s">
        <v>557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3.5" customHeight="1" thickBot="1">
      <c r="A2" s="702" t="s">
        <v>448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</row>
    <row r="3" spans="1:11" s="105" customFormat="1" ht="14.25" customHeight="1" thickTop="1">
      <c r="A3" s="474"/>
      <c r="B3" s="475"/>
      <c r="C3" s="475"/>
      <c r="D3" s="475"/>
      <c r="E3" s="475"/>
      <c r="F3" s="475"/>
      <c r="G3" s="475"/>
      <c r="H3" s="475"/>
      <c r="I3" s="475"/>
      <c r="J3" s="475"/>
      <c r="K3" s="552" t="s">
        <v>283</v>
      </c>
    </row>
    <row r="4" spans="1:11" ht="30" customHeight="1">
      <c r="A4" s="22"/>
      <c r="B4" s="323"/>
      <c r="C4" s="712" t="s">
        <v>85</v>
      </c>
      <c r="D4" s="715"/>
      <c r="E4" s="712" t="s">
        <v>86</v>
      </c>
      <c r="F4" s="706"/>
      <c r="G4" s="707"/>
      <c r="H4" s="712" t="s">
        <v>87</v>
      </c>
      <c r="I4" s="715"/>
      <c r="J4" s="712" t="s">
        <v>88</v>
      </c>
      <c r="K4" s="711"/>
    </row>
    <row r="5" spans="1:11" ht="33" customHeight="1">
      <c r="A5" s="23" t="s">
        <v>59</v>
      </c>
      <c r="B5" s="490" t="s">
        <v>91</v>
      </c>
      <c r="C5" s="723" t="s">
        <v>92</v>
      </c>
      <c r="D5" s="705"/>
      <c r="E5" s="723" t="s">
        <v>93</v>
      </c>
      <c r="F5" s="706"/>
      <c r="G5" s="707"/>
      <c r="H5" s="723" t="s">
        <v>94</v>
      </c>
      <c r="I5" s="705"/>
      <c r="J5" s="723" t="s">
        <v>95</v>
      </c>
      <c r="K5" s="711"/>
    </row>
    <row r="6" spans="1:11" ht="42" customHeight="1">
      <c r="A6" s="23"/>
      <c r="B6" s="24"/>
      <c r="C6" s="600" t="s">
        <v>457</v>
      </c>
      <c r="D6" s="600" t="s">
        <v>479</v>
      </c>
      <c r="E6" s="600" t="s">
        <v>457</v>
      </c>
      <c r="F6" s="600" t="s">
        <v>479</v>
      </c>
      <c r="G6" s="600" t="s">
        <v>479</v>
      </c>
      <c r="H6" s="600" t="s">
        <v>457</v>
      </c>
      <c r="I6" s="600" t="s">
        <v>479</v>
      </c>
      <c r="J6" s="600" t="s">
        <v>457</v>
      </c>
      <c r="K6" s="601" t="s">
        <v>479</v>
      </c>
    </row>
    <row r="7" spans="1:11" ht="15" customHeight="1">
      <c r="A7" s="27" t="s">
        <v>62</v>
      </c>
      <c r="B7" s="668" t="s">
        <v>100</v>
      </c>
      <c r="C7" s="28">
        <v>33506</v>
      </c>
      <c r="D7" s="28">
        <v>33506</v>
      </c>
      <c r="E7" s="28">
        <v>199761</v>
      </c>
      <c r="F7" s="28" t="e">
        <f>'[1]Gamesz bev.'!E6+'[1]Szőcsény bev.'!E6+'[1]Noszlopy bevétel'!E6+'[1]Kórház bevétel'!E6+'[1]TISZK bevétel'!E6+'[1]kulturház bev'!E6+'[1]Fürdő bevétel'!E6+'[1]Giminázium bev-'!E6</f>
        <v>#REF!</v>
      </c>
      <c r="G7" s="28">
        <v>200545</v>
      </c>
      <c r="H7" s="28"/>
      <c r="I7" s="28"/>
      <c r="J7" s="651"/>
      <c r="K7" s="43">
        <v>903</v>
      </c>
    </row>
    <row r="8" spans="1:11" ht="13.5" customHeight="1">
      <c r="A8" s="27" t="s">
        <v>75</v>
      </c>
      <c r="B8" s="668" t="s">
        <v>101</v>
      </c>
      <c r="C8" s="28">
        <v>186105</v>
      </c>
      <c r="D8" s="28">
        <v>268521</v>
      </c>
      <c r="E8" s="476">
        <v>356170</v>
      </c>
      <c r="F8" s="19"/>
      <c r="G8" s="476">
        <v>358688</v>
      </c>
      <c r="H8" s="28"/>
      <c r="I8" s="28">
        <v>1370</v>
      </c>
      <c r="J8" s="43">
        <v>10000</v>
      </c>
      <c r="K8" s="43">
        <v>24000</v>
      </c>
    </row>
    <row r="9" spans="1:11" ht="12.75" customHeight="1">
      <c r="A9" s="713" t="s">
        <v>102</v>
      </c>
      <c r="B9" s="668" t="s">
        <v>103</v>
      </c>
      <c r="C9" s="28">
        <v>13224</v>
      </c>
      <c r="D9" s="28">
        <v>13224</v>
      </c>
      <c r="E9" s="476">
        <v>269997</v>
      </c>
      <c r="F9" s="19"/>
      <c r="G9" s="476">
        <v>272725</v>
      </c>
      <c r="H9" s="28"/>
      <c r="I9" s="28"/>
      <c r="J9" s="43"/>
      <c r="K9" s="43"/>
    </row>
    <row r="10" spans="1:11" ht="15" customHeight="1">
      <c r="A10" s="714"/>
      <c r="B10" s="668" t="s">
        <v>104</v>
      </c>
      <c r="C10" s="28">
        <v>2751</v>
      </c>
      <c r="D10" s="28">
        <v>2751</v>
      </c>
      <c r="E10" s="30">
        <v>35430</v>
      </c>
      <c r="F10" s="326"/>
      <c r="G10" s="30">
        <v>35703</v>
      </c>
      <c r="H10" s="28"/>
      <c r="I10" s="28"/>
      <c r="J10" s="43">
        <v>2200</v>
      </c>
      <c r="K10" s="43">
        <v>2200</v>
      </c>
    </row>
    <row r="11" spans="1:11" ht="15" customHeight="1">
      <c r="A11" s="714"/>
      <c r="B11" s="669" t="s">
        <v>105</v>
      </c>
      <c r="C11" s="28">
        <v>455</v>
      </c>
      <c r="D11" s="28">
        <v>455</v>
      </c>
      <c r="E11" s="30">
        <v>22455</v>
      </c>
      <c r="F11" s="326"/>
      <c r="G11" s="30">
        <v>22553</v>
      </c>
      <c r="H11" s="28"/>
      <c r="I11" s="28"/>
      <c r="J11" s="43"/>
      <c r="K11" s="43"/>
    </row>
    <row r="12" spans="1:11" ht="15" customHeight="1">
      <c r="A12" s="714"/>
      <c r="B12" s="668" t="s">
        <v>106</v>
      </c>
      <c r="C12" s="28">
        <v>3768</v>
      </c>
      <c r="D12" s="28">
        <v>3768</v>
      </c>
      <c r="E12" s="476">
        <v>168753</v>
      </c>
      <c r="F12" s="19"/>
      <c r="G12" s="476">
        <v>170245</v>
      </c>
      <c r="H12" s="28"/>
      <c r="I12" s="28"/>
      <c r="J12" s="43"/>
      <c r="K12" s="43"/>
    </row>
    <row r="13" spans="1:11" ht="14.25" customHeight="1">
      <c r="A13" s="714"/>
      <c r="B13" s="668" t="s">
        <v>107</v>
      </c>
      <c r="C13" s="28">
        <v>772</v>
      </c>
      <c r="D13" s="28">
        <v>772</v>
      </c>
      <c r="E13" s="30">
        <v>22884</v>
      </c>
      <c r="F13" s="326"/>
      <c r="G13" s="30">
        <v>23321</v>
      </c>
      <c r="H13" s="28"/>
      <c r="I13" s="28"/>
      <c r="J13" s="43">
        <v>46658</v>
      </c>
      <c r="K13" s="43">
        <v>46658</v>
      </c>
    </row>
    <row r="14" spans="1:11" ht="12.75" customHeight="1">
      <c r="A14" s="393"/>
      <c r="B14" s="668" t="s">
        <v>537</v>
      </c>
      <c r="C14" s="28">
        <v>11950</v>
      </c>
      <c r="D14" s="28">
        <v>11950</v>
      </c>
      <c r="E14" s="30">
        <v>109427</v>
      </c>
      <c r="F14" s="326"/>
      <c r="G14" s="30">
        <v>109427</v>
      </c>
      <c r="H14" s="28"/>
      <c r="I14" s="28"/>
      <c r="J14" s="43"/>
      <c r="K14" s="43"/>
    </row>
    <row r="15" spans="1:11" ht="18.75" customHeight="1">
      <c r="A15" s="393"/>
      <c r="B15" s="668" t="s">
        <v>538</v>
      </c>
      <c r="C15" s="28"/>
      <c r="D15" s="28"/>
      <c r="E15" s="30">
        <v>6094</v>
      </c>
      <c r="F15" s="326"/>
      <c r="G15" s="30">
        <v>6094</v>
      </c>
      <c r="H15" s="28"/>
      <c r="I15" s="28"/>
      <c r="J15" s="43"/>
      <c r="K15" s="43"/>
    </row>
    <row r="16" spans="1:11" ht="14.25" customHeight="1">
      <c r="A16" s="714"/>
      <c r="B16" s="668" t="s">
        <v>547</v>
      </c>
      <c r="C16" s="28">
        <v>20449</v>
      </c>
      <c r="D16" s="28">
        <v>20449</v>
      </c>
      <c r="E16" s="476">
        <v>85503</v>
      </c>
      <c r="F16" s="19"/>
      <c r="G16" s="476">
        <v>86946</v>
      </c>
      <c r="H16" s="28"/>
      <c r="I16" s="28"/>
      <c r="J16" s="43"/>
      <c r="K16" s="43"/>
    </row>
    <row r="17" spans="1:11" ht="15" customHeight="1">
      <c r="A17" s="714"/>
      <c r="B17" s="669" t="s">
        <v>533</v>
      </c>
      <c r="C17" s="28"/>
      <c r="D17" s="28"/>
      <c r="E17" s="476">
        <v>4375</v>
      </c>
      <c r="F17" s="19"/>
      <c r="G17" s="476">
        <v>4601</v>
      </c>
      <c r="H17" s="28"/>
      <c r="I17" s="28"/>
      <c r="J17" s="43"/>
      <c r="K17" s="43"/>
    </row>
    <row r="18" spans="1:11" ht="15" customHeight="1">
      <c r="A18" s="604"/>
      <c r="B18" s="670" t="s">
        <v>534</v>
      </c>
      <c r="C18" s="28">
        <v>915</v>
      </c>
      <c r="D18" s="28">
        <v>915</v>
      </c>
      <c r="E18" s="476">
        <v>7976</v>
      </c>
      <c r="F18" s="19"/>
      <c r="G18" s="476">
        <v>8266</v>
      </c>
      <c r="H18" s="28"/>
      <c r="I18" s="28"/>
      <c r="J18" s="43"/>
      <c r="K18" s="43"/>
    </row>
    <row r="19" spans="1:11" ht="15" customHeight="1">
      <c r="A19" s="27" t="s">
        <v>108</v>
      </c>
      <c r="B19" s="668" t="s">
        <v>111</v>
      </c>
      <c r="C19" s="28">
        <v>54859</v>
      </c>
      <c r="D19" s="28">
        <v>54859</v>
      </c>
      <c r="E19" s="476">
        <v>81668</v>
      </c>
      <c r="F19" s="19"/>
      <c r="G19" s="476">
        <v>82040</v>
      </c>
      <c r="H19" s="28"/>
      <c r="I19" s="28"/>
      <c r="J19" s="43"/>
      <c r="K19" s="43"/>
    </row>
    <row r="20" spans="1:11" ht="15" customHeight="1">
      <c r="A20" s="20" t="s">
        <v>109</v>
      </c>
      <c r="B20" s="668" t="s">
        <v>113</v>
      </c>
      <c r="C20" s="28">
        <v>7030</v>
      </c>
      <c r="D20" s="28">
        <v>7030</v>
      </c>
      <c r="E20" s="476">
        <v>57506</v>
      </c>
      <c r="F20" s="19"/>
      <c r="G20" s="476">
        <v>57909</v>
      </c>
      <c r="H20" s="28"/>
      <c r="I20" s="28"/>
      <c r="J20" s="43">
        <v>6700</v>
      </c>
      <c r="K20" s="43">
        <v>6700</v>
      </c>
    </row>
    <row r="21" spans="1:11" ht="15" customHeight="1">
      <c r="A21" s="700"/>
      <c r="B21" s="668" t="s">
        <v>114</v>
      </c>
      <c r="C21" s="28">
        <v>2080</v>
      </c>
      <c r="D21" s="28">
        <v>2080</v>
      </c>
      <c r="E21" s="476">
        <v>15681</v>
      </c>
      <c r="F21" s="19"/>
      <c r="G21" s="476">
        <v>15958</v>
      </c>
      <c r="H21" s="28"/>
      <c r="I21" s="28"/>
      <c r="J21" s="43">
        <v>17000</v>
      </c>
      <c r="K21" s="43">
        <v>17000</v>
      </c>
    </row>
    <row r="22" spans="1:11" ht="15" customHeight="1">
      <c r="A22" s="701"/>
      <c r="B22" s="668" t="s">
        <v>115</v>
      </c>
      <c r="C22" s="28"/>
      <c r="D22" s="28"/>
      <c r="E22" s="30">
        <v>16354</v>
      </c>
      <c r="F22" s="326"/>
      <c r="G22" s="30">
        <v>16887</v>
      </c>
      <c r="H22" s="28"/>
      <c r="I22" s="28"/>
      <c r="J22" s="43">
        <v>500</v>
      </c>
      <c r="K22" s="43">
        <v>500</v>
      </c>
    </row>
    <row r="23" spans="1:11" ht="15" customHeight="1">
      <c r="A23" s="27" t="s">
        <v>110</v>
      </c>
      <c r="B23" s="668" t="s">
        <v>118</v>
      </c>
      <c r="C23" s="28">
        <v>173730</v>
      </c>
      <c r="D23" s="28">
        <v>173730</v>
      </c>
      <c r="E23" s="476">
        <v>6438</v>
      </c>
      <c r="F23" s="19"/>
      <c r="G23" s="476">
        <v>7186</v>
      </c>
      <c r="H23" s="28"/>
      <c r="I23" s="28"/>
      <c r="J23" s="43"/>
      <c r="K23" s="43"/>
    </row>
    <row r="24" spans="1:11" ht="12" customHeight="1">
      <c r="A24" s="52" t="s">
        <v>112</v>
      </c>
      <c r="B24" s="668" t="s">
        <v>121</v>
      </c>
      <c r="C24" s="28"/>
      <c r="D24" s="28">
        <v>1552</v>
      </c>
      <c r="E24" s="476"/>
      <c r="F24" s="19"/>
      <c r="G24" s="476"/>
      <c r="H24" s="28"/>
      <c r="I24" s="28"/>
      <c r="J24" s="43">
        <v>29500</v>
      </c>
      <c r="K24" s="43">
        <v>29500</v>
      </c>
    </row>
    <row r="25" spans="1:11" ht="15" customHeight="1">
      <c r="A25" s="44"/>
      <c r="B25" s="671" t="s">
        <v>122</v>
      </c>
      <c r="C25" s="327">
        <f>SUM(C7:C24)</f>
        <v>511594</v>
      </c>
      <c r="D25" s="327">
        <f>SUM(D7:D24)</f>
        <v>595562</v>
      </c>
      <c r="E25" s="327">
        <f aca="true" t="shared" si="0" ref="E25:K25">SUM(E7:E24)</f>
        <v>1466472</v>
      </c>
      <c r="F25" s="327" t="e">
        <f t="shared" si="0"/>
        <v>#REF!</v>
      </c>
      <c r="G25" s="327">
        <f t="shared" si="0"/>
        <v>1479094</v>
      </c>
      <c r="H25" s="327">
        <f t="shared" si="0"/>
        <v>0</v>
      </c>
      <c r="I25" s="327">
        <f t="shared" si="0"/>
        <v>1370</v>
      </c>
      <c r="J25" s="327">
        <f t="shared" si="0"/>
        <v>112558</v>
      </c>
      <c r="K25" s="327">
        <f t="shared" si="0"/>
        <v>127461</v>
      </c>
    </row>
    <row r="26" spans="1:11" ht="15" customHeight="1" thickBot="1">
      <c r="A26" s="49" t="s">
        <v>116</v>
      </c>
      <c r="B26" s="672" t="s">
        <v>124</v>
      </c>
      <c r="C26" s="33">
        <v>43569</v>
      </c>
      <c r="D26" s="33">
        <v>43569</v>
      </c>
      <c r="E26" s="33">
        <v>8059</v>
      </c>
      <c r="F26" s="33">
        <f>'[1]Kórház bevétel'!E26</f>
        <v>0</v>
      </c>
      <c r="G26" s="33">
        <v>8059</v>
      </c>
      <c r="H26" s="33"/>
      <c r="I26" s="33"/>
      <c r="J26" s="66">
        <v>535219</v>
      </c>
      <c r="K26" s="650">
        <v>535219</v>
      </c>
    </row>
    <row r="27" spans="1:11" ht="13.5" thickBot="1">
      <c r="A27" s="50"/>
      <c r="B27" s="673" t="s">
        <v>543</v>
      </c>
      <c r="C27" s="34">
        <f aca="true" t="shared" si="1" ref="C27:K27">C25+C26</f>
        <v>555163</v>
      </c>
      <c r="D27" s="34">
        <f t="shared" si="1"/>
        <v>639131</v>
      </c>
      <c r="E27" s="34">
        <f t="shared" si="1"/>
        <v>1474531</v>
      </c>
      <c r="F27" s="34" t="e">
        <f t="shared" si="1"/>
        <v>#REF!</v>
      </c>
      <c r="G27" s="34">
        <f t="shared" si="1"/>
        <v>1487153</v>
      </c>
      <c r="H27" s="34">
        <f t="shared" si="1"/>
        <v>0</v>
      </c>
      <c r="I27" s="34">
        <f t="shared" si="1"/>
        <v>1370</v>
      </c>
      <c r="J27" s="35">
        <f t="shared" si="1"/>
        <v>647777</v>
      </c>
      <c r="K27" s="416">
        <f t="shared" si="1"/>
        <v>662680</v>
      </c>
    </row>
    <row r="28" spans="1:11" ht="23.25" customHeight="1" thickBot="1" thickTop="1">
      <c r="A28" s="405" t="s">
        <v>117</v>
      </c>
      <c r="B28" s="674" t="s">
        <v>523</v>
      </c>
      <c r="C28" s="406">
        <v>6000</v>
      </c>
      <c r="D28" s="406">
        <v>6000</v>
      </c>
      <c r="E28" s="406">
        <v>435346</v>
      </c>
      <c r="F28" s="406"/>
      <c r="G28" s="406">
        <v>439873</v>
      </c>
      <c r="H28" s="406"/>
      <c r="I28" s="406"/>
      <c r="J28" s="406">
        <v>6868</v>
      </c>
      <c r="K28" s="491">
        <v>6868</v>
      </c>
    </row>
    <row r="29" spans="1:11" ht="14.25" thickBot="1" thickTop="1">
      <c r="A29" s="408"/>
      <c r="B29" s="675" t="s">
        <v>440</v>
      </c>
      <c r="C29" s="409">
        <f aca="true" t="shared" si="2" ref="C29:K29">C28+C27</f>
        <v>561163</v>
      </c>
      <c r="D29" s="409">
        <f t="shared" si="2"/>
        <v>645131</v>
      </c>
      <c r="E29" s="409">
        <f t="shared" si="2"/>
        <v>1909877</v>
      </c>
      <c r="F29" s="409" t="e">
        <f t="shared" si="2"/>
        <v>#REF!</v>
      </c>
      <c r="G29" s="409">
        <f t="shared" si="2"/>
        <v>1927026</v>
      </c>
      <c r="H29" s="409">
        <f t="shared" si="2"/>
        <v>0</v>
      </c>
      <c r="I29" s="409"/>
      <c r="J29" s="409">
        <f t="shared" si="2"/>
        <v>654645</v>
      </c>
      <c r="K29" s="486">
        <f t="shared" si="2"/>
        <v>669548</v>
      </c>
    </row>
    <row r="30" spans="1:11" ht="14.25" thickBot="1" thickTop="1">
      <c r="A30" s="572"/>
      <c r="B30" s="573"/>
      <c r="C30" s="571"/>
      <c r="D30" s="571"/>
      <c r="E30" s="571"/>
      <c r="F30" s="571"/>
      <c r="G30" s="571"/>
      <c r="H30" s="571"/>
      <c r="I30" s="571"/>
      <c r="J30" s="571"/>
      <c r="K30" s="571"/>
    </row>
    <row r="31" spans="1:11" ht="25.5" customHeight="1" thickTop="1">
      <c r="A31" s="40"/>
      <c r="B31" s="41"/>
      <c r="C31" s="697" t="s">
        <v>88</v>
      </c>
      <c r="D31" s="698"/>
      <c r="E31" s="697" t="s">
        <v>89</v>
      </c>
      <c r="F31" s="699"/>
      <c r="G31" s="699"/>
      <c r="H31" s="699"/>
      <c r="I31" s="698"/>
      <c r="J31" s="708" t="s">
        <v>90</v>
      </c>
      <c r="K31" s="709"/>
    </row>
    <row r="32" spans="1:11" ht="34.5" customHeight="1">
      <c r="A32" s="23" t="s">
        <v>59</v>
      </c>
      <c r="B32" s="490" t="s">
        <v>91</v>
      </c>
      <c r="C32" s="723" t="s">
        <v>96</v>
      </c>
      <c r="D32" s="705"/>
      <c r="E32" s="723" t="s">
        <v>97</v>
      </c>
      <c r="F32" s="710"/>
      <c r="G32" s="705"/>
      <c r="H32" s="723" t="s">
        <v>98</v>
      </c>
      <c r="I32" s="707"/>
      <c r="J32" s="723" t="s">
        <v>99</v>
      </c>
      <c r="K32" s="711"/>
    </row>
    <row r="33" spans="1:11" ht="39.75" customHeight="1">
      <c r="A33" s="23"/>
      <c r="B33" s="24"/>
      <c r="C33" s="600" t="s">
        <v>457</v>
      </c>
      <c r="D33" s="600" t="s">
        <v>479</v>
      </c>
      <c r="E33" s="600" t="s">
        <v>457</v>
      </c>
      <c r="F33" s="600" t="s">
        <v>479</v>
      </c>
      <c r="G33" s="600" t="s">
        <v>479</v>
      </c>
      <c r="H33" s="600" t="s">
        <v>457</v>
      </c>
      <c r="I33" s="600" t="s">
        <v>479</v>
      </c>
      <c r="J33" s="600" t="s">
        <v>457</v>
      </c>
      <c r="K33" s="601" t="s">
        <v>479</v>
      </c>
    </row>
    <row r="34" spans="1:11" ht="17.25" customHeight="1">
      <c r="A34" s="27" t="s">
        <v>62</v>
      </c>
      <c r="B34" s="668" t="s">
        <v>100</v>
      </c>
      <c r="C34" s="28"/>
      <c r="D34" s="28"/>
      <c r="E34" s="28"/>
      <c r="F34" s="28" t="e">
        <f>'[1]Gamesz bev.'!E30+'[1]Szőcsény bev.'!E30+'[1]Noszlopy bevétel'!E30+'[1]Kórház bevétel'!E30+'[1]TISZK bevétel'!E30+'[1]kulturház bev'!E30+'[1]Fürdő bevétel'!E30+'[1]Giminázium bev-'!E30</f>
        <v>#REF!</v>
      </c>
      <c r="G34" s="28">
        <v>100</v>
      </c>
      <c r="H34" s="28">
        <v>2900</v>
      </c>
      <c r="I34" s="29">
        <v>2900</v>
      </c>
      <c r="J34" s="29"/>
      <c r="K34" s="414"/>
    </row>
    <row r="35" spans="1:11" ht="17.25" customHeight="1">
      <c r="A35" s="27" t="s">
        <v>75</v>
      </c>
      <c r="B35" s="668" t="s">
        <v>101</v>
      </c>
      <c r="C35" s="28">
        <v>69789</v>
      </c>
      <c r="D35" s="28">
        <v>69789</v>
      </c>
      <c r="E35" s="477"/>
      <c r="F35" s="325"/>
      <c r="G35" s="477"/>
      <c r="H35" s="28"/>
      <c r="I35" s="29"/>
      <c r="J35" s="29"/>
      <c r="K35" s="414"/>
    </row>
    <row r="36" spans="1:11" ht="12.75">
      <c r="A36" s="713" t="s">
        <v>102</v>
      </c>
      <c r="B36" s="668" t="s">
        <v>103</v>
      </c>
      <c r="C36" s="28"/>
      <c r="D36" s="28"/>
      <c r="E36" s="477">
        <v>6102</v>
      </c>
      <c r="F36" s="325"/>
      <c r="G36" s="477">
        <v>12102</v>
      </c>
      <c r="H36" s="28"/>
      <c r="I36" s="29"/>
      <c r="J36" s="29"/>
      <c r="K36" s="414"/>
    </row>
    <row r="37" spans="1:11" ht="12.75">
      <c r="A37" s="714"/>
      <c r="B37" s="668" t="s">
        <v>104</v>
      </c>
      <c r="C37" s="28"/>
      <c r="D37" s="28"/>
      <c r="E37" s="477"/>
      <c r="F37" s="325"/>
      <c r="G37" s="477"/>
      <c r="H37" s="28"/>
      <c r="I37" s="29"/>
      <c r="J37" s="29"/>
      <c r="K37" s="414"/>
    </row>
    <row r="38" spans="1:11" ht="12.75">
      <c r="A38" s="714"/>
      <c r="B38" s="669" t="s">
        <v>105</v>
      </c>
      <c r="C38" s="28"/>
      <c r="D38" s="28"/>
      <c r="E38" s="477"/>
      <c r="F38" s="325"/>
      <c r="G38" s="477"/>
      <c r="H38" s="28"/>
      <c r="I38" s="29"/>
      <c r="J38" s="29"/>
      <c r="K38" s="414"/>
    </row>
    <row r="39" spans="1:11" ht="12.75">
      <c r="A39" s="714"/>
      <c r="B39" s="668" t="s">
        <v>106</v>
      </c>
      <c r="C39" s="28"/>
      <c r="D39" s="28"/>
      <c r="E39" s="477"/>
      <c r="F39" s="325"/>
      <c r="G39" s="477"/>
      <c r="H39" s="28"/>
      <c r="I39" s="29"/>
      <c r="J39" s="29"/>
      <c r="K39" s="414"/>
    </row>
    <row r="40" spans="1:11" ht="12.75">
      <c r="A40" s="714"/>
      <c r="B40" s="668" t="s">
        <v>107</v>
      </c>
      <c r="C40" s="28"/>
      <c r="D40" s="28"/>
      <c r="E40" s="477"/>
      <c r="F40" s="325"/>
      <c r="G40" s="477">
        <v>12842</v>
      </c>
      <c r="H40" s="28"/>
      <c r="I40" s="29"/>
      <c r="J40" s="29"/>
      <c r="K40" s="414"/>
    </row>
    <row r="41" spans="1:11" ht="12.75">
      <c r="A41" s="393"/>
      <c r="B41" s="668" t="s">
        <v>535</v>
      </c>
      <c r="C41" s="28"/>
      <c r="D41" s="28"/>
      <c r="E41" s="477">
        <v>245</v>
      </c>
      <c r="F41" s="325"/>
      <c r="G41" s="477">
        <v>245</v>
      </c>
      <c r="H41" s="28"/>
      <c r="I41" s="29"/>
      <c r="J41" s="29"/>
      <c r="K41" s="414"/>
    </row>
    <row r="42" spans="1:11" ht="12.75">
      <c r="A42" s="393"/>
      <c r="B42" s="668" t="s">
        <v>539</v>
      </c>
      <c r="C42" s="28"/>
      <c r="D42" s="28"/>
      <c r="E42" s="477"/>
      <c r="F42" s="325"/>
      <c r="G42" s="477"/>
      <c r="H42" s="28"/>
      <c r="I42" s="29"/>
      <c r="J42" s="29"/>
      <c r="K42" s="414"/>
    </row>
    <row r="43" spans="1:11" ht="12.75">
      <c r="A43" s="714"/>
      <c r="B43" s="668" t="s">
        <v>547</v>
      </c>
      <c r="C43" s="28"/>
      <c r="D43" s="28"/>
      <c r="E43" s="477">
        <v>3123</v>
      </c>
      <c r="F43" s="325"/>
      <c r="G43" s="477">
        <v>3541</v>
      </c>
      <c r="H43" s="28"/>
      <c r="I43" s="29"/>
      <c r="J43" s="29">
        <v>0</v>
      </c>
      <c r="K43" s="414"/>
    </row>
    <row r="44" spans="1:11" ht="15.75" customHeight="1">
      <c r="A44" s="714"/>
      <c r="B44" s="669" t="s">
        <v>533</v>
      </c>
      <c r="C44" s="28"/>
      <c r="D44" s="28"/>
      <c r="E44" s="477"/>
      <c r="F44" s="325"/>
      <c r="G44" s="477"/>
      <c r="H44" s="28"/>
      <c r="I44" s="29"/>
      <c r="J44" s="29"/>
      <c r="K44" s="414"/>
    </row>
    <row r="45" spans="1:11" ht="15" customHeight="1">
      <c r="A45" s="603"/>
      <c r="B45" s="668" t="s">
        <v>534</v>
      </c>
      <c r="C45" s="28"/>
      <c r="D45" s="28"/>
      <c r="E45" s="477"/>
      <c r="F45" s="325"/>
      <c r="G45" s="477"/>
      <c r="H45" s="28"/>
      <c r="I45" s="29"/>
      <c r="J45" s="29"/>
      <c r="K45" s="414"/>
    </row>
    <row r="46" spans="1:11" ht="12.75">
      <c r="A46" s="27" t="s">
        <v>108</v>
      </c>
      <c r="B46" s="668" t="s">
        <v>111</v>
      </c>
      <c r="C46" s="28"/>
      <c r="D46" s="28"/>
      <c r="E46" s="477"/>
      <c r="F46" s="325"/>
      <c r="G46" s="477"/>
      <c r="H46" s="28"/>
      <c r="I46" s="29"/>
      <c r="J46" s="29"/>
      <c r="K46" s="414"/>
    </row>
    <row r="47" spans="1:11" ht="12.75">
      <c r="A47" s="20" t="s">
        <v>109</v>
      </c>
      <c r="B47" s="668" t="s">
        <v>113</v>
      </c>
      <c r="C47" s="28"/>
      <c r="D47" s="28"/>
      <c r="E47" s="477"/>
      <c r="F47" s="325"/>
      <c r="G47" s="477">
        <v>557</v>
      </c>
      <c r="H47" s="28"/>
      <c r="I47" s="29"/>
      <c r="J47" s="29"/>
      <c r="K47" s="414"/>
    </row>
    <row r="48" spans="1:11" ht="12.75">
      <c r="A48" s="700"/>
      <c r="B48" s="668" t="s">
        <v>114</v>
      </c>
      <c r="C48" s="28"/>
      <c r="D48" s="28">
        <v>1019</v>
      </c>
      <c r="E48" s="477"/>
      <c r="F48" s="325"/>
      <c r="G48" s="477"/>
      <c r="H48" s="28"/>
      <c r="I48" s="29"/>
      <c r="J48" s="29"/>
      <c r="K48" s="414"/>
    </row>
    <row r="49" spans="1:11" ht="12.75">
      <c r="A49" s="701"/>
      <c r="B49" s="668" t="s">
        <v>115</v>
      </c>
      <c r="C49" s="28"/>
      <c r="D49" s="28"/>
      <c r="E49" s="477"/>
      <c r="F49" s="325"/>
      <c r="G49" s="477"/>
      <c r="H49" s="28"/>
      <c r="I49" s="29"/>
      <c r="J49" s="29"/>
      <c r="K49" s="414"/>
    </row>
    <row r="50" spans="1:11" ht="12.75">
      <c r="A50" s="27" t="s">
        <v>110</v>
      </c>
      <c r="B50" s="668" t="s">
        <v>118</v>
      </c>
      <c r="C50" s="28"/>
      <c r="D50" s="28"/>
      <c r="E50" s="477"/>
      <c r="F50" s="325"/>
      <c r="G50" s="477"/>
      <c r="H50" s="28"/>
      <c r="I50" s="29"/>
      <c r="J50" s="29"/>
      <c r="K50" s="414"/>
    </row>
    <row r="51" spans="1:11" ht="12.75">
      <c r="A51" s="52" t="s">
        <v>112</v>
      </c>
      <c r="B51" s="668" t="s">
        <v>121</v>
      </c>
      <c r="C51" s="28"/>
      <c r="D51" s="28"/>
      <c r="E51" s="477"/>
      <c r="F51" s="325"/>
      <c r="G51" s="477"/>
      <c r="H51" s="28"/>
      <c r="I51" s="29"/>
      <c r="J51" s="29"/>
      <c r="K51" s="414"/>
    </row>
    <row r="52" spans="1:11" ht="12.75">
      <c r="A52" s="44"/>
      <c r="B52" s="671" t="s">
        <v>122</v>
      </c>
      <c r="C52" s="327">
        <f>SUM(C34:C51)</f>
        <v>69789</v>
      </c>
      <c r="D52" s="327">
        <f aca="true" t="shared" si="3" ref="D52:K52">SUM(D34:D51)</f>
        <v>70808</v>
      </c>
      <c r="E52" s="327">
        <f t="shared" si="3"/>
        <v>9470</v>
      </c>
      <c r="F52" s="327" t="e">
        <f t="shared" si="3"/>
        <v>#REF!</v>
      </c>
      <c r="G52" s="327">
        <f t="shared" si="3"/>
        <v>29387</v>
      </c>
      <c r="H52" s="327">
        <f t="shared" si="3"/>
        <v>2900</v>
      </c>
      <c r="I52" s="327">
        <f t="shared" si="3"/>
        <v>2900</v>
      </c>
      <c r="J52" s="327">
        <f t="shared" si="3"/>
        <v>0</v>
      </c>
      <c r="K52" s="327">
        <f t="shared" si="3"/>
        <v>0</v>
      </c>
    </row>
    <row r="53" spans="1:11" ht="13.5" thickBot="1">
      <c r="A53" s="49" t="s">
        <v>116</v>
      </c>
      <c r="B53" s="672" t="s">
        <v>124</v>
      </c>
      <c r="C53" s="33"/>
      <c r="D53" s="33"/>
      <c r="E53" s="33"/>
      <c r="F53" s="33" t="e">
        <f>'[1]Kórház bevétel'!E50</f>
        <v>#REF!</v>
      </c>
      <c r="G53" s="33"/>
      <c r="H53" s="33"/>
      <c r="I53" s="487"/>
      <c r="J53" s="31"/>
      <c r="K53" s="415"/>
    </row>
    <row r="54" spans="1:11" ht="13.5" thickBot="1">
      <c r="A54" s="50"/>
      <c r="B54" s="673" t="s">
        <v>553</v>
      </c>
      <c r="C54" s="34">
        <f aca="true" t="shared" si="4" ref="C54:J54">C52+C53</f>
        <v>69789</v>
      </c>
      <c r="D54" s="34">
        <f t="shared" si="4"/>
        <v>70808</v>
      </c>
      <c r="E54" s="34">
        <f t="shared" si="4"/>
        <v>9470</v>
      </c>
      <c r="F54" s="34" t="e">
        <f t="shared" si="4"/>
        <v>#REF!</v>
      </c>
      <c r="G54" s="34">
        <f t="shared" si="4"/>
        <v>29387</v>
      </c>
      <c r="H54" s="34">
        <f t="shared" si="4"/>
        <v>2900</v>
      </c>
      <c r="I54" s="34">
        <f t="shared" si="4"/>
        <v>2900</v>
      </c>
      <c r="J54" s="34">
        <f t="shared" si="4"/>
        <v>0</v>
      </c>
      <c r="K54" s="416">
        <f>K52+K53</f>
        <v>0</v>
      </c>
    </row>
    <row r="55" spans="1:11" ht="33" thickBot="1" thickTop="1">
      <c r="A55" s="405" t="s">
        <v>117</v>
      </c>
      <c r="B55" s="674" t="s">
        <v>430</v>
      </c>
      <c r="C55" s="406"/>
      <c r="D55" s="406"/>
      <c r="E55" s="409"/>
      <c r="F55" s="409"/>
      <c r="G55" s="409"/>
      <c r="H55" s="409"/>
      <c r="I55" s="409"/>
      <c r="J55" s="492"/>
      <c r="K55" s="486"/>
    </row>
    <row r="56" spans="1:11" ht="14.25" thickBot="1" thickTop="1">
      <c r="A56" s="408"/>
      <c r="B56" s="675" t="s">
        <v>440</v>
      </c>
      <c r="C56" s="409">
        <f aca="true" t="shared" si="5" ref="C56:J56">C55+C54</f>
        <v>69789</v>
      </c>
      <c r="D56" s="409">
        <f t="shared" si="5"/>
        <v>70808</v>
      </c>
      <c r="E56" s="409">
        <f t="shared" si="5"/>
        <v>9470</v>
      </c>
      <c r="F56" s="409" t="e">
        <f t="shared" si="5"/>
        <v>#REF!</v>
      </c>
      <c r="G56" s="409">
        <f t="shared" si="5"/>
        <v>29387</v>
      </c>
      <c r="H56" s="409">
        <f t="shared" si="5"/>
        <v>2900</v>
      </c>
      <c r="I56" s="409">
        <f t="shared" si="5"/>
        <v>2900</v>
      </c>
      <c r="J56" s="409">
        <f t="shared" si="5"/>
        <v>0</v>
      </c>
      <c r="K56" s="486">
        <f>K55+K54</f>
        <v>0</v>
      </c>
    </row>
    <row r="57" spans="1:11" ht="13.5" thickTop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3.5" thickBo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</row>
    <row r="59" spans="1:10" ht="31.5" customHeight="1" thickTop="1">
      <c r="A59" s="40"/>
      <c r="B59" s="41"/>
      <c r="C59" s="697" t="s">
        <v>125</v>
      </c>
      <c r="D59" s="708"/>
      <c r="E59" s="699"/>
      <c r="F59" s="699"/>
      <c r="G59" s="698"/>
      <c r="H59" s="697" t="s">
        <v>58</v>
      </c>
      <c r="I59" s="709"/>
      <c r="J59" s="472"/>
    </row>
    <row r="60" spans="1:10" ht="33" customHeight="1">
      <c r="A60" s="42" t="s">
        <v>59</v>
      </c>
      <c r="B60" s="494" t="s">
        <v>91</v>
      </c>
      <c r="C60" s="723" t="s">
        <v>126</v>
      </c>
      <c r="D60" s="705"/>
      <c r="E60" s="723" t="s">
        <v>127</v>
      </c>
      <c r="F60" s="706"/>
      <c r="G60" s="707"/>
      <c r="H60" s="723" t="s">
        <v>128</v>
      </c>
      <c r="I60" s="711"/>
      <c r="J60" s="472"/>
    </row>
    <row r="61" spans="1:11" ht="38.25" customHeight="1">
      <c r="A61" s="23"/>
      <c r="B61" s="324"/>
      <c r="C61" s="600" t="s">
        <v>457</v>
      </c>
      <c r="D61" s="600" t="s">
        <v>479</v>
      </c>
      <c r="E61" s="600" t="s">
        <v>457</v>
      </c>
      <c r="F61" s="600" t="s">
        <v>479</v>
      </c>
      <c r="G61" s="600" t="s">
        <v>479</v>
      </c>
      <c r="H61" s="600" t="s">
        <v>457</v>
      </c>
      <c r="I61" s="601" t="s">
        <v>479</v>
      </c>
      <c r="J61" s="489"/>
      <c r="K61" s="489"/>
    </row>
    <row r="62" spans="1:10" ht="22.5">
      <c r="A62" s="27" t="s">
        <v>62</v>
      </c>
      <c r="B62" s="676" t="s">
        <v>129</v>
      </c>
      <c r="C62" s="29">
        <v>1277</v>
      </c>
      <c r="D62" s="29">
        <v>1277</v>
      </c>
      <c r="E62" s="29"/>
      <c r="F62" s="29"/>
      <c r="G62" s="479"/>
      <c r="H62" s="29">
        <f aca="true" t="shared" si="6" ref="H62:H70">C7+E7+H7+J7+C34+E34+H34+J34+C62+E62</f>
        <v>237444</v>
      </c>
      <c r="I62" s="43">
        <f aca="true" t="shared" si="7" ref="I62:I79">D7+G7+I7+K7+D34+G34+I34+K34+D62+G62</f>
        <v>239231</v>
      </c>
      <c r="J62" s="482"/>
    </row>
    <row r="63" spans="1:10" ht="15.75" customHeight="1">
      <c r="A63" s="27" t="s">
        <v>75</v>
      </c>
      <c r="B63" s="676" t="s">
        <v>101</v>
      </c>
      <c r="C63" s="29">
        <v>8693</v>
      </c>
      <c r="D63" s="29">
        <v>8693</v>
      </c>
      <c r="E63" s="29">
        <v>1680</v>
      </c>
      <c r="F63" s="19"/>
      <c r="G63" s="479">
        <v>1680</v>
      </c>
      <c r="H63" s="29">
        <f t="shared" si="6"/>
        <v>632437</v>
      </c>
      <c r="I63" s="43">
        <f t="shared" si="7"/>
        <v>732741</v>
      </c>
      <c r="J63" s="482"/>
    </row>
    <row r="64" spans="1:10" ht="12.75">
      <c r="A64" s="713" t="s">
        <v>102</v>
      </c>
      <c r="B64" s="676" t="s">
        <v>103</v>
      </c>
      <c r="C64" s="29">
        <v>1352</v>
      </c>
      <c r="D64" s="29">
        <v>1352</v>
      </c>
      <c r="E64" s="29"/>
      <c r="F64" s="19"/>
      <c r="G64" s="463"/>
      <c r="H64" s="29">
        <f t="shared" si="6"/>
        <v>290675</v>
      </c>
      <c r="I64" s="43">
        <f t="shared" si="7"/>
        <v>299403</v>
      </c>
      <c r="J64" s="482"/>
    </row>
    <row r="65" spans="1:10" ht="12.75">
      <c r="A65" s="714"/>
      <c r="B65" s="676" t="s">
        <v>104</v>
      </c>
      <c r="C65" s="29">
        <v>17</v>
      </c>
      <c r="D65" s="29">
        <v>17</v>
      </c>
      <c r="E65" s="29"/>
      <c r="F65" s="326"/>
      <c r="G65" s="480"/>
      <c r="H65" s="29">
        <f t="shared" si="6"/>
        <v>40398</v>
      </c>
      <c r="I65" s="43">
        <f t="shared" si="7"/>
        <v>40671</v>
      </c>
      <c r="J65" s="482"/>
    </row>
    <row r="66" spans="1:10" ht="12.75">
      <c r="A66" s="714"/>
      <c r="B66" s="677" t="s">
        <v>105</v>
      </c>
      <c r="C66" s="29">
        <v>98</v>
      </c>
      <c r="D66" s="29">
        <v>98</v>
      </c>
      <c r="E66" s="29"/>
      <c r="F66" s="326"/>
      <c r="G66" s="480"/>
      <c r="H66" s="29">
        <f t="shared" si="6"/>
        <v>23008</v>
      </c>
      <c r="I66" s="43">
        <f t="shared" si="7"/>
        <v>23106</v>
      </c>
      <c r="J66" s="482"/>
    </row>
    <row r="67" spans="1:10" ht="12.75">
      <c r="A67" s="714"/>
      <c r="B67" s="676" t="s">
        <v>106</v>
      </c>
      <c r="C67" s="29">
        <v>31</v>
      </c>
      <c r="D67" s="29">
        <v>31</v>
      </c>
      <c r="E67" s="29"/>
      <c r="F67" s="19"/>
      <c r="G67" s="463"/>
      <c r="H67" s="29">
        <f t="shared" si="6"/>
        <v>172552</v>
      </c>
      <c r="I67" s="43">
        <f t="shared" si="7"/>
        <v>174044</v>
      </c>
      <c r="J67" s="482"/>
    </row>
    <row r="68" spans="1:10" ht="12.75">
      <c r="A68" s="714"/>
      <c r="B68" s="676" t="s">
        <v>107</v>
      </c>
      <c r="C68" s="29">
        <v>1136</v>
      </c>
      <c r="D68" s="29">
        <v>1136</v>
      </c>
      <c r="E68" s="29"/>
      <c r="F68" s="326"/>
      <c r="G68" s="480"/>
      <c r="H68" s="29">
        <f t="shared" si="6"/>
        <v>71450</v>
      </c>
      <c r="I68" s="43">
        <f t="shared" si="7"/>
        <v>84729</v>
      </c>
      <c r="J68" s="482"/>
    </row>
    <row r="69" spans="1:10" ht="12.75">
      <c r="A69" s="393"/>
      <c r="B69" s="676" t="s">
        <v>535</v>
      </c>
      <c r="C69" s="29"/>
      <c r="D69" s="29"/>
      <c r="E69" s="29"/>
      <c r="F69" s="326"/>
      <c r="G69" s="480"/>
      <c r="H69" s="29">
        <f t="shared" si="6"/>
        <v>121622</v>
      </c>
      <c r="I69" s="43">
        <f t="shared" si="7"/>
        <v>121622</v>
      </c>
      <c r="J69" s="482"/>
    </row>
    <row r="70" spans="1:10" ht="12.75">
      <c r="A70" s="393"/>
      <c r="B70" s="676" t="s">
        <v>536</v>
      </c>
      <c r="C70" s="29"/>
      <c r="D70" s="29"/>
      <c r="E70" s="29"/>
      <c r="F70" s="326"/>
      <c r="G70" s="480"/>
      <c r="H70" s="29">
        <f t="shared" si="6"/>
        <v>6094</v>
      </c>
      <c r="I70" s="43">
        <f t="shared" si="7"/>
        <v>6094</v>
      </c>
      <c r="J70" s="482"/>
    </row>
    <row r="71" spans="1:10" ht="12.75">
      <c r="A71" s="393"/>
      <c r="B71" s="676" t="s">
        <v>546</v>
      </c>
      <c r="C71" s="29">
        <v>3455</v>
      </c>
      <c r="D71" s="29">
        <v>3455</v>
      </c>
      <c r="E71" s="29"/>
      <c r="F71" s="19"/>
      <c r="G71" s="463"/>
      <c r="H71" s="29">
        <f aca="true" t="shared" si="8" ref="H71:H79">C16+E16+H16+J16+C43+E43+H43+J43+C71+E71</f>
        <v>112530</v>
      </c>
      <c r="I71" s="43">
        <f t="shared" si="7"/>
        <v>114391</v>
      </c>
      <c r="J71" s="482"/>
    </row>
    <row r="72" spans="1:10" ht="15" customHeight="1">
      <c r="A72" s="396"/>
      <c r="B72" s="669" t="s">
        <v>533</v>
      </c>
      <c r="C72" s="29">
        <v>2</v>
      </c>
      <c r="D72" s="29">
        <v>2</v>
      </c>
      <c r="E72" s="29"/>
      <c r="F72" s="19"/>
      <c r="G72" s="463"/>
      <c r="H72" s="29">
        <f t="shared" si="8"/>
        <v>4377</v>
      </c>
      <c r="I72" s="43">
        <f t="shared" si="7"/>
        <v>4603</v>
      </c>
      <c r="J72" s="482"/>
    </row>
    <row r="73" spans="1:10" ht="20.25" customHeight="1">
      <c r="A73" s="396"/>
      <c r="B73" s="668" t="s">
        <v>534</v>
      </c>
      <c r="C73" s="29"/>
      <c r="D73" s="29"/>
      <c r="E73" s="29"/>
      <c r="F73" s="19"/>
      <c r="G73" s="463"/>
      <c r="H73" s="29">
        <f t="shared" si="8"/>
        <v>8891</v>
      </c>
      <c r="I73" s="43">
        <f t="shared" si="7"/>
        <v>9181</v>
      </c>
      <c r="J73" s="482"/>
    </row>
    <row r="74" spans="1:10" ht="14.25" customHeight="1">
      <c r="A74" s="27" t="s">
        <v>108</v>
      </c>
      <c r="B74" s="676" t="s">
        <v>111</v>
      </c>
      <c r="C74" s="29">
        <v>151</v>
      </c>
      <c r="D74" s="29">
        <v>151</v>
      </c>
      <c r="E74" s="29"/>
      <c r="F74" s="19"/>
      <c r="G74" s="463"/>
      <c r="H74" s="29">
        <f t="shared" si="8"/>
        <v>136678</v>
      </c>
      <c r="I74" s="43">
        <f t="shared" si="7"/>
        <v>137050</v>
      </c>
      <c r="J74" s="482"/>
    </row>
    <row r="75" spans="1:10" ht="18" customHeight="1">
      <c r="A75" s="20" t="s">
        <v>109</v>
      </c>
      <c r="B75" s="676" t="s">
        <v>130</v>
      </c>
      <c r="C75" s="29">
        <v>274</v>
      </c>
      <c r="D75" s="29">
        <v>274</v>
      </c>
      <c r="E75" s="29"/>
      <c r="F75" s="19"/>
      <c r="G75" s="463"/>
      <c r="H75" s="29">
        <f t="shared" si="8"/>
        <v>71510</v>
      </c>
      <c r="I75" s="43">
        <f t="shared" si="7"/>
        <v>72470</v>
      </c>
      <c r="J75" s="482"/>
    </row>
    <row r="76" spans="1:10" ht="12.75">
      <c r="A76" s="700"/>
      <c r="B76" s="676" t="s">
        <v>114</v>
      </c>
      <c r="C76" s="29">
        <v>48</v>
      </c>
      <c r="D76" s="29">
        <v>48</v>
      </c>
      <c r="E76" s="29"/>
      <c r="F76" s="19"/>
      <c r="G76" s="463"/>
      <c r="H76" s="29">
        <f t="shared" si="8"/>
        <v>34809</v>
      </c>
      <c r="I76" s="43">
        <f t="shared" si="7"/>
        <v>36105</v>
      </c>
      <c r="J76" s="482"/>
    </row>
    <row r="77" spans="1:10" ht="12.75">
      <c r="A77" s="701"/>
      <c r="B77" s="676" t="s">
        <v>115</v>
      </c>
      <c r="C77" s="29">
        <v>16</v>
      </c>
      <c r="D77" s="29">
        <v>16</v>
      </c>
      <c r="E77" s="29"/>
      <c r="F77" s="326"/>
      <c r="G77" s="480"/>
      <c r="H77" s="29">
        <f t="shared" si="8"/>
        <v>16870</v>
      </c>
      <c r="I77" s="43">
        <f t="shared" si="7"/>
        <v>17403</v>
      </c>
      <c r="J77" s="482"/>
    </row>
    <row r="78" spans="1:10" ht="12.75">
      <c r="A78" s="27" t="s">
        <v>110</v>
      </c>
      <c r="B78" s="676" t="s">
        <v>118</v>
      </c>
      <c r="C78" s="29">
        <v>6842</v>
      </c>
      <c r="D78" s="29">
        <v>6842</v>
      </c>
      <c r="E78" s="29"/>
      <c r="F78" s="19"/>
      <c r="G78" s="463"/>
      <c r="H78" s="29">
        <f t="shared" si="8"/>
        <v>187010</v>
      </c>
      <c r="I78" s="43">
        <f t="shared" si="7"/>
        <v>187758</v>
      </c>
      <c r="J78" s="482"/>
    </row>
    <row r="79" spans="1:10" ht="12.75">
      <c r="A79" s="52" t="s">
        <v>112</v>
      </c>
      <c r="B79" s="678" t="s">
        <v>121</v>
      </c>
      <c r="C79" s="29">
        <v>104002</v>
      </c>
      <c r="D79" s="29">
        <v>104002</v>
      </c>
      <c r="E79" s="29">
        <v>42945</v>
      </c>
      <c r="F79" s="31"/>
      <c r="G79" s="464">
        <v>42945</v>
      </c>
      <c r="H79" s="29">
        <f t="shared" si="8"/>
        <v>176447</v>
      </c>
      <c r="I79" s="43">
        <f t="shared" si="7"/>
        <v>177999</v>
      </c>
      <c r="J79" s="482"/>
    </row>
    <row r="80" spans="1:10" ht="12.75">
      <c r="A80" s="44"/>
      <c r="B80" s="679" t="s">
        <v>122</v>
      </c>
      <c r="C80" s="327">
        <f>SUM(C62:C79)</f>
        <v>127394</v>
      </c>
      <c r="D80" s="327">
        <f>SUM(D62:D79)</f>
        <v>127394</v>
      </c>
      <c r="E80" s="327">
        <f>E62+E63+E64+E65+E66+E67+E68+E71+E74+E75+E76+E77+E78+E79</f>
        <v>44625</v>
      </c>
      <c r="F80" s="327">
        <f>F62+F63+F64+F65+F66+F67+F68+F71+F74+F75+F76+F77+F78+F79</f>
        <v>0</v>
      </c>
      <c r="G80" s="327">
        <f>G62+G63+G64+G65+G66+G67+G68+G71+G74+G75+G76+G77+G78+G79</f>
        <v>44625</v>
      </c>
      <c r="H80" s="327">
        <f>SUM(H62:H79)</f>
        <v>2344802</v>
      </c>
      <c r="I80" s="348">
        <f>SUM(I62:I79)</f>
        <v>2478601</v>
      </c>
      <c r="J80" s="483"/>
    </row>
    <row r="81" spans="1:10" ht="13.5" thickBot="1">
      <c r="A81" s="49" t="s">
        <v>116</v>
      </c>
      <c r="B81" s="680" t="s">
        <v>124</v>
      </c>
      <c r="C81" s="31">
        <v>22906</v>
      </c>
      <c r="D81" s="31">
        <v>22906</v>
      </c>
      <c r="E81" s="31"/>
      <c r="F81" s="31">
        <f>'[1]Kórház bevétel'!E52</f>
        <v>0</v>
      </c>
      <c r="G81" s="464"/>
      <c r="H81" s="31">
        <f>C26+E26+H26+J26+C53+E53+H53+J53+C81+E81</f>
        <v>609753</v>
      </c>
      <c r="I81" s="488">
        <f>D26+G26+I26+K26+D53+G53+I53+K53+D81+G81</f>
        <v>609753</v>
      </c>
      <c r="J81" s="66"/>
    </row>
    <row r="82" spans="1:10" ht="13.5" thickBot="1">
      <c r="A82" s="50"/>
      <c r="B82" s="681" t="s">
        <v>543</v>
      </c>
      <c r="C82" s="35">
        <f aca="true" t="shared" si="9" ref="C82:I82">C80+C81</f>
        <v>150300</v>
      </c>
      <c r="D82" s="35">
        <f t="shared" si="9"/>
        <v>150300</v>
      </c>
      <c r="E82" s="35">
        <f t="shared" si="9"/>
        <v>44625</v>
      </c>
      <c r="F82" s="35">
        <f t="shared" si="9"/>
        <v>0</v>
      </c>
      <c r="G82" s="35">
        <f t="shared" si="9"/>
        <v>44625</v>
      </c>
      <c r="H82" s="35">
        <f t="shared" si="9"/>
        <v>2954555</v>
      </c>
      <c r="I82" s="349">
        <f t="shared" si="9"/>
        <v>3088354</v>
      </c>
      <c r="J82" s="38"/>
    </row>
    <row r="83" spans="1:11" ht="33" thickBot="1" thickTop="1">
      <c r="A83" s="405" t="s">
        <v>117</v>
      </c>
      <c r="B83" s="674" t="s">
        <v>430</v>
      </c>
      <c r="C83" s="406"/>
      <c r="D83" s="406"/>
      <c r="E83" s="406"/>
      <c r="F83" s="406"/>
      <c r="G83" s="481"/>
      <c r="H83" s="409">
        <f>C28+E28+H28+J28+C55+E55+H55+J55+C83+E83</f>
        <v>448214</v>
      </c>
      <c r="I83" s="410">
        <f>D28+G28+I28+K28+D55+G55+I55+K55+D83+G83</f>
        <v>452741</v>
      </c>
      <c r="J83" s="38"/>
      <c r="K83" s="38"/>
    </row>
    <row r="84" spans="1:11" ht="14.25" thickBot="1" thickTop="1">
      <c r="A84" s="408"/>
      <c r="B84" s="675" t="s">
        <v>440</v>
      </c>
      <c r="C84" s="409">
        <f aca="true" t="shared" si="10" ref="C84:I84">C82+C83</f>
        <v>150300</v>
      </c>
      <c r="D84" s="409">
        <f t="shared" si="10"/>
        <v>150300</v>
      </c>
      <c r="E84" s="409">
        <f t="shared" si="10"/>
        <v>44625</v>
      </c>
      <c r="F84" s="409">
        <f t="shared" si="10"/>
        <v>0</v>
      </c>
      <c r="G84" s="409">
        <f t="shared" si="10"/>
        <v>44625</v>
      </c>
      <c r="H84" s="485">
        <f t="shared" si="10"/>
        <v>3402769</v>
      </c>
      <c r="I84" s="412">
        <f t="shared" si="10"/>
        <v>3541095</v>
      </c>
      <c r="J84" s="38"/>
      <c r="K84" s="38"/>
    </row>
    <row r="85" spans="1:11" ht="13.5" thickTop="1">
      <c r="A85" s="45"/>
      <c r="B85" s="45"/>
      <c r="C85" s="703"/>
      <c r="D85" s="703"/>
      <c r="E85" s="703"/>
      <c r="F85" s="703"/>
      <c r="G85" s="703"/>
      <c r="H85" s="703"/>
      <c r="I85" s="703"/>
      <c r="J85" s="703"/>
      <c r="K85" s="703"/>
    </row>
  </sheetData>
  <sheetProtection/>
  <mergeCells count="34">
    <mergeCell ref="C85:K85"/>
    <mergeCell ref="H59:I59"/>
    <mergeCell ref="C59:G59"/>
    <mergeCell ref="C60:D60"/>
    <mergeCell ref="E60:G60"/>
    <mergeCell ref="H60:I60"/>
    <mergeCell ref="A1:K1"/>
    <mergeCell ref="A21:A22"/>
    <mergeCell ref="A2:K2"/>
    <mergeCell ref="A9:A11"/>
    <mergeCell ref="A12:A13"/>
    <mergeCell ref="A16:A17"/>
    <mergeCell ref="A76:A77"/>
    <mergeCell ref="A64:A66"/>
    <mergeCell ref="A67:A68"/>
    <mergeCell ref="A48:A49"/>
    <mergeCell ref="A43:A44"/>
    <mergeCell ref="C4:D4"/>
    <mergeCell ref="E4:G4"/>
    <mergeCell ref="C31:D31"/>
    <mergeCell ref="E31:I31"/>
    <mergeCell ref="H4:I4"/>
    <mergeCell ref="J4:K4"/>
    <mergeCell ref="J5:K5"/>
    <mergeCell ref="A36:A38"/>
    <mergeCell ref="A39:A40"/>
    <mergeCell ref="C32:D32"/>
    <mergeCell ref="E32:G32"/>
    <mergeCell ref="H32:I32"/>
    <mergeCell ref="J32:K32"/>
    <mergeCell ref="C5:D5"/>
    <mergeCell ref="E5:G5"/>
    <mergeCell ref="H5:I5"/>
    <mergeCell ref="J31:K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14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13.421875" style="0" customWidth="1"/>
    <col min="4" max="4" width="12.57421875" style="0" customWidth="1"/>
    <col min="5" max="5" width="12.7109375" style="0" customWidth="1"/>
    <col min="6" max="6" width="11.140625" style="0" hidden="1" customWidth="1"/>
    <col min="7" max="7" width="11.140625" style="0" customWidth="1"/>
    <col min="8" max="10" width="11.8515625" style="0" customWidth="1"/>
    <col min="11" max="11" width="15.421875" style="0" customWidth="1"/>
    <col min="12" max="12" width="16.57421875" style="0" hidden="1" customWidth="1"/>
  </cols>
  <sheetData>
    <row r="1" spans="1:12" ht="12.75">
      <c r="A1" s="45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2.75">
      <c r="A2" s="731" t="s">
        <v>558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</row>
    <row r="3" spans="1:11" ht="14.25" customHeight="1" thickBot="1">
      <c r="A3" s="732" t="s">
        <v>500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</row>
    <row r="4" spans="1:11" ht="19.5" customHeight="1" thickTop="1">
      <c r="A4" s="46"/>
      <c r="B4" s="47"/>
      <c r="C4" s="697" t="s">
        <v>131</v>
      </c>
      <c r="D4" s="699"/>
      <c r="E4" s="699"/>
      <c r="F4" s="699"/>
      <c r="G4" s="699"/>
      <c r="H4" s="699"/>
      <c r="I4" s="699"/>
      <c r="J4" s="699"/>
      <c r="K4" s="709"/>
    </row>
    <row r="5" spans="1:11" ht="26.25" customHeight="1">
      <c r="A5" s="23" t="s">
        <v>59</v>
      </c>
      <c r="B5" s="490" t="s">
        <v>91</v>
      </c>
      <c r="C5" s="723" t="s">
        <v>132</v>
      </c>
      <c r="D5" s="705"/>
      <c r="E5" s="723" t="s">
        <v>133</v>
      </c>
      <c r="F5" s="706"/>
      <c r="G5" s="707"/>
      <c r="H5" s="723" t="s">
        <v>134</v>
      </c>
      <c r="I5" s="705"/>
      <c r="J5" s="723" t="s">
        <v>135</v>
      </c>
      <c r="K5" s="711"/>
    </row>
    <row r="6" spans="1:12" ht="42.75" customHeight="1">
      <c r="A6" s="23"/>
      <c r="B6" s="24"/>
      <c r="C6" s="602" t="s">
        <v>457</v>
      </c>
      <c r="D6" s="600" t="s">
        <v>479</v>
      </c>
      <c r="E6" s="600" t="s">
        <v>457</v>
      </c>
      <c r="F6" s="600" t="s">
        <v>479</v>
      </c>
      <c r="G6" s="600" t="s">
        <v>479</v>
      </c>
      <c r="H6" s="600" t="s">
        <v>457</v>
      </c>
      <c r="I6" s="600" t="s">
        <v>479</v>
      </c>
      <c r="J6" s="600" t="s">
        <v>457</v>
      </c>
      <c r="K6" s="600" t="s">
        <v>479</v>
      </c>
      <c r="L6" s="25" t="s">
        <v>479</v>
      </c>
    </row>
    <row r="7" spans="1:11" ht="17.25" customHeight="1">
      <c r="A7" s="27" t="s">
        <v>62</v>
      </c>
      <c r="B7" s="668" t="s">
        <v>100</v>
      </c>
      <c r="C7" s="29">
        <v>112726</v>
      </c>
      <c r="D7" s="29">
        <v>114002</v>
      </c>
      <c r="E7" s="29">
        <v>30215</v>
      </c>
      <c r="F7" s="29" t="e">
        <f>'[1]Gamesz kiadás'!E6+'[1]Szőcsény kiadás'!E6+'[1]Noszlopy kiadás'!E6+'[1]TISZK Kiadás'!E6+'[1]kulturház kiadás'!E6+'[1]Fürdő kiadás'!E6+'[1]Gimnázium kiadás'!E6</f>
        <v>#REF!</v>
      </c>
      <c r="G7" s="29">
        <v>30420</v>
      </c>
      <c r="H7" s="29">
        <v>92277</v>
      </c>
      <c r="I7" s="29">
        <v>92583</v>
      </c>
      <c r="J7" s="43">
        <v>1137</v>
      </c>
      <c r="K7" s="43">
        <v>1137</v>
      </c>
    </row>
    <row r="8" spans="1:11" ht="15" customHeight="1">
      <c r="A8" s="27" t="s">
        <v>75</v>
      </c>
      <c r="B8" s="668" t="s">
        <v>101</v>
      </c>
      <c r="C8" s="29">
        <v>317552</v>
      </c>
      <c r="D8" s="29">
        <v>342495</v>
      </c>
      <c r="E8" s="19">
        <v>84389</v>
      </c>
      <c r="F8" s="19"/>
      <c r="G8" s="19">
        <v>87914</v>
      </c>
      <c r="H8" s="29">
        <v>164664</v>
      </c>
      <c r="I8" s="29">
        <v>233500</v>
      </c>
      <c r="J8" s="43">
        <v>10000</v>
      </c>
      <c r="K8" s="43">
        <v>13000</v>
      </c>
    </row>
    <row r="9" spans="1:11" ht="15" customHeight="1">
      <c r="A9" s="713" t="s">
        <v>102</v>
      </c>
      <c r="B9" s="668" t="s">
        <v>103</v>
      </c>
      <c r="C9" s="29">
        <v>168247</v>
      </c>
      <c r="D9" s="29">
        <v>172223</v>
      </c>
      <c r="E9" s="19">
        <v>44819</v>
      </c>
      <c r="F9" s="19"/>
      <c r="G9" s="19">
        <v>45411</v>
      </c>
      <c r="H9" s="29">
        <v>72794</v>
      </c>
      <c r="I9" s="29">
        <v>73602</v>
      </c>
      <c r="J9" s="43">
        <v>4815</v>
      </c>
      <c r="K9" s="43">
        <v>5445</v>
      </c>
    </row>
    <row r="10" spans="1:11" ht="15" customHeight="1">
      <c r="A10" s="714"/>
      <c r="B10" s="668" t="s">
        <v>104</v>
      </c>
      <c r="C10" s="29">
        <v>27288</v>
      </c>
      <c r="D10" s="29">
        <v>27503</v>
      </c>
      <c r="E10" s="326">
        <v>7312</v>
      </c>
      <c r="F10" s="326"/>
      <c r="G10" s="326">
        <v>7370</v>
      </c>
      <c r="H10" s="29">
        <v>5698</v>
      </c>
      <c r="I10" s="29">
        <v>5698</v>
      </c>
      <c r="J10" s="43">
        <v>100</v>
      </c>
      <c r="K10" s="43">
        <v>100</v>
      </c>
    </row>
    <row r="11" spans="1:11" ht="15" customHeight="1">
      <c r="A11" s="714"/>
      <c r="B11" s="669" t="s">
        <v>105</v>
      </c>
      <c r="C11" s="29">
        <v>13839</v>
      </c>
      <c r="D11" s="29">
        <v>13916</v>
      </c>
      <c r="E11" s="326">
        <v>3655</v>
      </c>
      <c r="F11" s="326"/>
      <c r="G11" s="326">
        <v>3676</v>
      </c>
      <c r="H11" s="29">
        <v>5129</v>
      </c>
      <c r="I11" s="29">
        <v>5129</v>
      </c>
      <c r="J11" s="43">
        <v>385</v>
      </c>
      <c r="K11" s="43">
        <v>385</v>
      </c>
    </row>
    <row r="12" spans="1:11" ht="15" customHeight="1">
      <c r="A12" s="714"/>
      <c r="B12" s="668" t="s">
        <v>106</v>
      </c>
      <c r="C12" s="29">
        <v>99779</v>
      </c>
      <c r="D12" s="29">
        <v>100579</v>
      </c>
      <c r="E12" s="19">
        <v>26494</v>
      </c>
      <c r="F12" s="19"/>
      <c r="G12" s="19">
        <v>26710</v>
      </c>
      <c r="H12" s="29">
        <v>44394</v>
      </c>
      <c r="I12" s="29">
        <v>44870</v>
      </c>
      <c r="J12" s="43">
        <v>1885</v>
      </c>
      <c r="K12" s="43">
        <v>1885</v>
      </c>
    </row>
    <row r="13" spans="1:11" ht="17.25" customHeight="1">
      <c r="A13" s="714"/>
      <c r="B13" s="668" t="s">
        <v>107</v>
      </c>
      <c r="C13" s="29">
        <v>51031</v>
      </c>
      <c r="D13" s="29">
        <v>56413</v>
      </c>
      <c r="E13" s="326">
        <v>13457</v>
      </c>
      <c r="F13" s="326"/>
      <c r="G13" s="326">
        <v>14910</v>
      </c>
      <c r="H13" s="29">
        <v>6962</v>
      </c>
      <c r="I13" s="29">
        <v>9262</v>
      </c>
      <c r="J13" s="43"/>
      <c r="K13" s="43"/>
    </row>
    <row r="14" spans="1:11" ht="17.25" customHeight="1">
      <c r="A14" s="393"/>
      <c r="B14" s="668" t="s">
        <v>535</v>
      </c>
      <c r="C14" s="29">
        <v>72863</v>
      </c>
      <c r="D14" s="29">
        <v>72863</v>
      </c>
      <c r="E14" s="326">
        <v>19681</v>
      </c>
      <c r="F14" s="326"/>
      <c r="G14" s="326">
        <v>19681</v>
      </c>
      <c r="H14" s="29">
        <v>29078</v>
      </c>
      <c r="I14" s="29">
        <v>29078</v>
      </c>
      <c r="J14" s="43"/>
      <c r="K14" s="43"/>
    </row>
    <row r="15" spans="1:11" ht="17.25" customHeight="1">
      <c r="A15" s="393"/>
      <c r="B15" s="668" t="s">
        <v>540</v>
      </c>
      <c r="C15" s="29">
        <v>4900</v>
      </c>
      <c r="D15" s="29">
        <v>4900</v>
      </c>
      <c r="E15" s="326">
        <v>1170</v>
      </c>
      <c r="F15" s="326"/>
      <c r="G15" s="326">
        <v>1170</v>
      </c>
      <c r="H15" s="29">
        <v>24</v>
      </c>
      <c r="I15" s="29">
        <v>24</v>
      </c>
      <c r="J15" s="43"/>
      <c r="K15" s="43"/>
    </row>
    <row r="16" spans="1:11" ht="15" customHeight="1">
      <c r="A16" s="714"/>
      <c r="B16" s="668" t="s">
        <v>548</v>
      </c>
      <c r="C16" s="29">
        <v>52242</v>
      </c>
      <c r="D16" s="29">
        <v>53632</v>
      </c>
      <c r="E16" s="19">
        <v>13339</v>
      </c>
      <c r="F16" s="19"/>
      <c r="G16" s="19">
        <v>13715</v>
      </c>
      <c r="H16" s="29">
        <v>46949</v>
      </c>
      <c r="I16" s="29">
        <v>46956</v>
      </c>
      <c r="J16" s="43"/>
      <c r="K16" s="43"/>
    </row>
    <row r="17" spans="1:11" ht="15" customHeight="1">
      <c r="A17" s="714"/>
      <c r="B17" s="669" t="s">
        <v>533</v>
      </c>
      <c r="C17" s="29">
        <v>2805</v>
      </c>
      <c r="D17" s="29">
        <v>2983</v>
      </c>
      <c r="E17" s="19">
        <v>890</v>
      </c>
      <c r="F17" s="19"/>
      <c r="G17" s="19">
        <v>938</v>
      </c>
      <c r="H17" s="29">
        <v>682</v>
      </c>
      <c r="I17" s="29">
        <v>682</v>
      </c>
      <c r="J17" s="43"/>
      <c r="K17" s="43"/>
    </row>
    <row r="18" spans="1:11" ht="15" customHeight="1">
      <c r="A18" s="603"/>
      <c r="B18" s="668" t="s">
        <v>541</v>
      </c>
      <c r="C18" s="29">
        <v>3428</v>
      </c>
      <c r="D18" s="29">
        <v>3656</v>
      </c>
      <c r="E18" s="19">
        <v>883</v>
      </c>
      <c r="F18" s="19"/>
      <c r="G18" s="19">
        <v>945</v>
      </c>
      <c r="H18" s="29">
        <v>4480</v>
      </c>
      <c r="I18" s="29">
        <v>4480</v>
      </c>
      <c r="J18" s="43"/>
      <c r="K18" s="43"/>
    </row>
    <row r="19" spans="1:11" ht="15" customHeight="1">
      <c r="A19" s="27" t="s">
        <v>108</v>
      </c>
      <c r="B19" s="668" t="s">
        <v>111</v>
      </c>
      <c r="C19" s="29">
        <v>38023</v>
      </c>
      <c r="D19" s="29">
        <v>38316</v>
      </c>
      <c r="E19" s="19">
        <v>9612</v>
      </c>
      <c r="F19" s="19"/>
      <c r="G19" s="19">
        <v>9691</v>
      </c>
      <c r="H19" s="29">
        <v>87900</v>
      </c>
      <c r="I19" s="29">
        <v>87900</v>
      </c>
      <c r="J19" s="43"/>
      <c r="K19" s="43"/>
    </row>
    <row r="20" spans="1:11" ht="15" customHeight="1">
      <c r="A20" s="20" t="s">
        <v>109</v>
      </c>
      <c r="B20" s="668" t="s">
        <v>113</v>
      </c>
      <c r="C20" s="29">
        <v>22151</v>
      </c>
      <c r="D20" s="29">
        <v>22874</v>
      </c>
      <c r="E20" s="19">
        <v>6237</v>
      </c>
      <c r="F20" s="19"/>
      <c r="G20" s="19">
        <v>6354</v>
      </c>
      <c r="H20" s="29">
        <v>41622</v>
      </c>
      <c r="I20" s="29">
        <v>41742</v>
      </c>
      <c r="J20" s="43"/>
      <c r="K20" s="43"/>
    </row>
    <row r="21" spans="1:11" ht="15" customHeight="1">
      <c r="A21" s="700"/>
      <c r="B21" s="668" t="s">
        <v>114</v>
      </c>
      <c r="C21" s="29">
        <v>16418</v>
      </c>
      <c r="D21" s="29">
        <v>16569</v>
      </c>
      <c r="E21" s="19">
        <v>4667</v>
      </c>
      <c r="F21" s="19"/>
      <c r="G21" s="19">
        <v>4708</v>
      </c>
      <c r="H21" s="29">
        <v>13724</v>
      </c>
      <c r="I21" s="29">
        <v>14203</v>
      </c>
      <c r="J21" s="43"/>
      <c r="K21" s="43"/>
    </row>
    <row r="22" spans="1:11" ht="15" customHeight="1">
      <c r="A22" s="701"/>
      <c r="B22" s="668" t="s">
        <v>115</v>
      </c>
      <c r="C22" s="29">
        <v>9845</v>
      </c>
      <c r="D22" s="29">
        <v>10265</v>
      </c>
      <c r="E22" s="326">
        <v>2784</v>
      </c>
      <c r="F22" s="326"/>
      <c r="G22" s="326">
        <v>2897</v>
      </c>
      <c r="H22" s="29">
        <v>4241</v>
      </c>
      <c r="I22" s="29">
        <v>3823</v>
      </c>
      <c r="J22" s="43"/>
      <c r="K22" s="43"/>
    </row>
    <row r="23" spans="1:11" ht="15" customHeight="1">
      <c r="A23" s="27" t="s">
        <v>110</v>
      </c>
      <c r="B23" s="668" t="s">
        <v>118</v>
      </c>
      <c r="C23" s="29">
        <v>34952</v>
      </c>
      <c r="D23" s="29">
        <v>35017</v>
      </c>
      <c r="E23" s="19">
        <v>8714</v>
      </c>
      <c r="F23" s="19"/>
      <c r="G23" s="19">
        <v>8731</v>
      </c>
      <c r="H23" s="29">
        <v>143344</v>
      </c>
      <c r="I23" s="29">
        <v>142994</v>
      </c>
      <c r="J23" s="43"/>
      <c r="K23" s="43"/>
    </row>
    <row r="24" spans="1:11" ht="15" customHeight="1">
      <c r="A24" s="52" t="s">
        <v>112</v>
      </c>
      <c r="B24" s="668" t="s">
        <v>121</v>
      </c>
      <c r="C24" s="29">
        <v>30000</v>
      </c>
      <c r="D24" s="29">
        <v>30000</v>
      </c>
      <c r="E24" s="19">
        <v>8000</v>
      </c>
      <c r="F24" s="19"/>
      <c r="G24" s="19">
        <v>8000</v>
      </c>
      <c r="H24" s="29">
        <v>83452</v>
      </c>
      <c r="I24" s="29">
        <v>79573</v>
      </c>
      <c r="J24" s="43"/>
      <c r="K24" s="43"/>
    </row>
    <row r="25" spans="1:11" ht="15" customHeight="1">
      <c r="A25" s="44"/>
      <c r="B25" s="679" t="s">
        <v>122</v>
      </c>
      <c r="C25" s="327">
        <f>SUM(C7:C24)</f>
        <v>1078089</v>
      </c>
      <c r="D25" s="327">
        <f aca="true" t="shared" si="0" ref="D25:K25">SUM(D7:D24)</f>
        <v>1118206</v>
      </c>
      <c r="E25" s="327">
        <f t="shared" si="0"/>
        <v>286318</v>
      </c>
      <c r="F25" s="327" t="e">
        <f t="shared" si="0"/>
        <v>#REF!</v>
      </c>
      <c r="G25" s="327">
        <f t="shared" si="0"/>
        <v>293241</v>
      </c>
      <c r="H25" s="327">
        <f t="shared" si="0"/>
        <v>847414</v>
      </c>
      <c r="I25" s="327">
        <f t="shared" si="0"/>
        <v>916099</v>
      </c>
      <c r="J25" s="327">
        <f t="shared" si="0"/>
        <v>18322</v>
      </c>
      <c r="K25" s="327">
        <f t="shared" si="0"/>
        <v>21952</v>
      </c>
    </row>
    <row r="26" spans="1:11" ht="15" customHeight="1">
      <c r="A26" s="49" t="s">
        <v>116</v>
      </c>
      <c r="B26" s="682" t="s">
        <v>124</v>
      </c>
      <c r="C26" s="19">
        <v>211000</v>
      </c>
      <c r="D26" s="19">
        <v>211000</v>
      </c>
      <c r="E26" s="19">
        <v>60000</v>
      </c>
      <c r="F26" s="19">
        <f>'[1]Kórház kiadás'!E26</f>
        <v>0</v>
      </c>
      <c r="G26" s="19">
        <v>60000</v>
      </c>
      <c r="H26" s="19">
        <v>335553</v>
      </c>
      <c r="I26" s="19">
        <v>335553</v>
      </c>
      <c r="J26" s="19"/>
      <c r="K26" s="413"/>
    </row>
    <row r="27" spans="1:11" ht="13.5" thickBot="1">
      <c r="A27" s="50"/>
      <c r="B27" s="683" t="s">
        <v>439</v>
      </c>
      <c r="C27" s="51">
        <f aca="true" t="shared" si="1" ref="C27:K27">C25+C26</f>
        <v>1289089</v>
      </c>
      <c r="D27" s="51">
        <f t="shared" si="1"/>
        <v>1329206</v>
      </c>
      <c r="E27" s="51">
        <f t="shared" si="1"/>
        <v>346318</v>
      </c>
      <c r="F27" s="51" t="e">
        <f t="shared" si="1"/>
        <v>#REF!</v>
      </c>
      <c r="G27" s="51">
        <f t="shared" si="1"/>
        <v>353241</v>
      </c>
      <c r="H27" s="51">
        <f t="shared" si="1"/>
        <v>1182967</v>
      </c>
      <c r="I27" s="51">
        <f t="shared" si="1"/>
        <v>1251652</v>
      </c>
      <c r="J27" s="51">
        <f t="shared" si="1"/>
        <v>18322</v>
      </c>
      <c r="K27" s="359">
        <f t="shared" si="1"/>
        <v>21952</v>
      </c>
    </row>
    <row r="28" spans="1:11" ht="22.5" thickBot="1" thickTop="1">
      <c r="A28" s="405" t="s">
        <v>117</v>
      </c>
      <c r="B28" s="674" t="s">
        <v>523</v>
      </c>
      <c r="C28" s="406">
        <v>250418</v>
      </c>
      <c r="D28" s="406">
        <v>254164</v>
      </c>
      <c r="E28" s="406">
        <v>66263</v>
      </c>
      <c r="F28" s="406"/>
      <c r="G28" s="406">
        <v>67044</v>
      </c>
      <c r="H28" s="406">
        <v>131533</v>
      </c>
      <c r="I28" s="406">
        <v>131533</v>
      </c>
      <c r="J28" s="406"/>
      <c r="K28" s="407"/>
    </row>
    <row r="29" spans="1:11" ht="14.25" thickBot="1" thickTop="1">
      <c r="A29" s="408"/>
      <c r="B29" s="675" t="s">
        <v>440</v>
      </c>
      <c r="C29" s="409">
        <f>C27+C28</f>
        <v>1539507</v>
      </c>
      <c r="D29" s="409">
        <f>D27+D28</f>
        <v>1583370</v>
      </c>
      <c r="E29" s="409">
        <f aca="true" t="shared" si="2" ref="E29:K29">E27+E28</f>
        <v>412581</v>
      </c>
      <c r="F29" s="409" t="e">
        <f t="shared" si="2"/>
        <v>#REF!</v>
      </c>
      <c r="G29" s="409">
        <f t="shared" si="2"/>
        <v>420285</v>
      </c>
      <c r="H29" s="409">
        <f t="shared" si="2"/>
        <v>1314500</v>
      </c>
      <c r="I29" s="409">
        <f t="shared" si="2"/>
        <v>1383185</v>
      </c>
      <c r="J29" s="409">
        <f>J27+J28</f>
        <v>18322</v>
      </c>
      <c r="K29" s="410">
        <f t="shared" si="2"/>
        <v>21952</v>
      </c>
    </row>
    <row r="30" spans="1:11" ht="13.5" thickTop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6"/>
      <c r="B32" s="37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27.75" customHeight="1" thickTop="1">
      <c r="A34" s="46"/>
      <c r="B34" s="47"/>
      <c r="C34" s="697" t="s">
        <v>131</v>
      </c>
      <c r="D34" s="699"/>
      <c r="E34" s="699"/>
      <c r="F34" s="699"/>
      <c r="G34" s="709"/>
      <c r="H34" s="472"/>
      <c r="I34" s="472"/>
      <c r="J34" s="472"/>
      <c r="K34" s="472"/>
    </row>
    <row r="35" spans="1:11" ht="31.5" customHeight="1">
      <c r="A35" s="23" t="s">
        <v>59</v>
      </c>
      <c r="B35" s="490" t="s">
        <v>91</v>
      </c>
      <c r="C35" s="723" t="s">
        <v>136</v>
      </c>
      <c r="D35" s="705"/>
      <c r="E35" s="723" t="s">
        <v>137</v>
      </c>
      <c r="F35" s="706"/>
      <c r="G35" s="711"/>
      <c r="H35" s="489"/>
      <c r="I35" s="489"/>
      <c r="J35" s="489"/>
      <c r="K35" s="38"/>
    </row>
    <row r="36" spans="1:11" ht="37.5" customHeight="1">
      <c r="A36" s="23"/>
      <c r="B36" s="24"/>
      <c r="C36" s="602" t="s">
        <v>457</v>
      </c>
      <c r="D36" s="473" t="s">
        <v>479</v>
      </c>
      <c r="E36" s="602" t="s">
        <v>457</v>
      </c>
      <c r="F36" s="473" t="s">
        <v>479</v>
      </c>
      <c r="G36" s="496" t="s">
        <v>479</v>
      </c>
      <c r="H36" s="489"/>
      <c r="I36" s="489"/>
      <c r="J36" s="489"/>
      <c r="K36" s="38"/>
    </row>
    <row r="37" spans="1:11" ht="12.75">
      <c r="A37" s="27" t="s">
        <v>62</v>
      </c>
      <c r="B37" s="668" t="s">
        <v>100</v>
      </c>
      <c r="C37" s="29"/>
      <c r="D37" s="29"/>
      <c r="E37" s="29">
        <v>356</v>
      </c>
      <c r="F37" s="43">
        <v>356</v>
      </c>
      <c r="G37" s="43">
        <v>356</v>
      </c>
      <c r="H37" s="482"/>
      <c r="I37" s="482"/>
      <c r="J37" s="482"/>
      <c r="K37" s="38"/>
    </row>
    <row r="38" spans="1:11" ht="12.75">
      <c r="A38" s="27" t="s">
        <v>75</v>
      </c>
      <c r="B38" s="668" t="s">
        <v>101</v>
      </c>
      <c r="C38" s="29"/>
      <c r="D38" s="29"/>
      <c r="E38" s="29"/>
      <c r="F38" s="43"/>
      <c r="G38" s="43"/>
      <c r="H38" s="482"/>
      <c r="I38" s="482"/>
      <c r="J38" s="482"/>
      <c r="K38" s="38"/>
    </row>
    <row r="39" spans="1:11" ht="12.75">
      <c r="A39" s="713" t="s">
        <v>102</v>
      </c>
      <c r="B39" s="668" t="s">
        <v>103</v>
      </c>
      <c r="C39" s="29"/>
      <c r="D39" s="29"/>
      <c r="E39" s="29"/>
      <c r="F39" s="43"/>
      <c r="G39" s="43"/>
      <c r="H39" s="482"/>
      <c r="I39" s="482"/>
      <c r="J39" s="482"/>
      <c r="K39" s="38"/>
    </row>
    <row r="40" spans="1:11" ht="12.75">
      <c r="A40" s="714"/>
      <c r="B40" s="668" t="s">
        <v>104</v>
      </c>
      <c r="C40" s="29"/>
      <c r="D40" s="29"/>
      <c r="E40" s="29"/>
      <c r="F40" s="43"/>
      <c r="G40" s="43"/>
      <c r="H40" s="482"/>
      <c r="I40" s="482"/>
      <c r="J40" s="482"/>
      <c r="K40" s="38"/>
    </row>
    <row r="41" spans="1:11" ht="12.75">
      <c r="A41" s="714"/>
      <c r="B41" s="669" t="s">
        <v>105</v>
      </c>
      <c r="C41" s="29"/>
      <c r="D41" s="29"/>
      <c r="E41" s="29"/>
      <c r="F41" s="43"/>
      <c r="G41" s="43"/>
      <c r="H41" s="482"/>
      <c r="I41" s="482"/>
      <c r="J41" s="482"/>
      <c r="K41" s="38"/>
    </row>
    <row r="42" spans="1:11" ht="12.75">
      <c r="A42" s="714"/>
      <c r="B42" s="668" t="s">
        <v>106</v>
      </c>
      <c r="C42" s="29"/>
      <c r="D42" s="29"/>
      <c r="E42" s="29"/>
      <c r="F42" s="43"/>
      <c r="G42" s="43"/>
      <c r="H42" s="482"/>
      <c r="I42" s="482"/>
      <c r="J42" s="482"/>
      <c r="K42" s="38"/>
    </row>
    <row r="43" spans="1:11" ht="12.75">
      <c r="A43" s="714"/>
      <c r="B43" s="668" t="s">
        <v>107</v>
      </c>
      <c r="C43" s="29"/>
      <c r="D43" s="29"/>
      <c r="E43" s="29"/>
      <c r="F43" s="43"/>
      <c r="G43" s="43"/>
      <c r="H43" s="482"/>
      <c r="I43" s="482"/>
      <c r="J43" s="482"/>
      <c r="K43" s="38"/>
    </row>
    <row r="44" spans="1:11" ht="12.75">
      <c r="A44" s="393"/>
      <c r="B44" s="668" t="s">
        <v>542</v>
      </c>
      <c r="C44" s="29"/>
      <c r="D44" s="29"/>
      <c r="E44" s="29"/>
      <c r="F44" s="414"/>
      <c r="G44" s="43"/>
      <c r="H44" s="482"/>
      <c r="I44" s="482"/>
      <c r="J44" s="482"/>
      <c r="K44" s="38"/>
    </row>
    <row r="45" spans="1:11" ht="12.75">
      <c r="A45" s="393"/>
      <c r="B45" s="668" t="s">
        <v>540</v>
      </c>
      <c r="C45" s="29"/>
      <c r="D45" s="29"/>
      <c r="E45" s="29"/>
      <c r="F45" s="414"/>
      <c r="G45" s="43"/>
      <c r="H45" s="482"/>
      <c r="I45" s="482"/>
      <c r="J45" s="482"/>
      <c r="K45" s="38"/>
    </row>
    <row r="46" spans="1:11" ht="12.75">
      <c r="A46" s="714"/>
      <c r="B46" s="668" t="s">
        <v>545</v>
      </c>
      <c r="C46" s="29"/>
      <c r="D46" s="29"/>
      <c r="E46" s="29"/>
      <c r="F46" s="414"/>
      <c r="G46" s="43"/>
      <c r="H46" s="482"/>
      <c r="I46" s="482"/>
      <c r="J46" s="482"/>
      <c r="K46" s="38"/>
    </row>
    <row r="47" spans="1:11" ht="22.5">
      <c r="A47" s="714"/>
      <c r="B47" s="669" t="s">
        <v>533</v>
      </c>
      <c r="C47" s="29"/>
      <c r="D47" s="29"/>
      <c r="E47" s="29"/>
      <c r="F47" s="43"/>
      <c r="G47" s="43"/>
      <c r="H47" s="482"/>
      <c r="I47" s="482"/>
      <c r="J47" s="482"/>
      <c r="K47" s="38"/>
    </row>
    <row r="48" spans="1:11" ht="22.5">
      <c r="A48" s="603"/>
      <c r="B48" s="668" t="s">
        <v>541</v>
      </c>
      <c r="C48" s="29">
        <v>100</v>
      </c>
      <c r="D48" s="29">
        <v>100</v>
      </c>
      <c r="E48" s="29"/>
      <c r="F48" s="43"/>
      <c r="G48" s="43"/>
      <c r="H48" s="482"/>
      <c r="I48" s="482"/>
      <c r="J48" s="482"/>
      <c r="K48" s="38"/>
    </row>
    <row r="49" spans="1:11" ht="12.75">
      <c r="A49" s="27" t="s">
        <v>108</v>
      </c>
      <c r="B49" s="668" t="s">
        <v>111</v>
      </c>
      <c r="C49" s="29"/>
      <c r="D49" s="29"/>
      <c r="E49" s="29"/>
      <c r="F49" s="43"/>
      <c r="G49" s="43"/>
      <c r="H49" s="482"/>
      <c r="I49" s="482"/>
      <c r="J49" s="482"/>
      <c r="K49" s="38"/>
    </row>
    <row r="50" spans="1:11" ht="12.75">
      <c r="A50" s="20" t="s">
        <v>109</v>
      </c>
      <c r="B50" s="668" t="s">
        <v>113</v>
      </c>
      <c r="C50" s="29"/>
      <c r="D50" s="29"/>
      <c r="E50" s="29">
        <v>1500</v>
      </c>
      <c r="F50" s="43">
        <v>1500</v>
      </c>
      <c r="G50" s="43">
        <v>494</v>
      </c>
      <c r="H50" s="482"/>
      <c r="I50" s="482"/>
      <c r="J50" s="482"/>
      <c r="K50" s="38"/>
    </row>
    <row r="51" spans="1:11" ht="12.75">
      <c r="A51" s="700"/>
      <c r="B51" s="668" t="s">
        <v>114</v>
      </c>
      <c r="C51" s="29"/>
      <c r="D51" s="29"/>
      <c r="E51" s="29"/>
      <c r="F51" s="43"/>
      <c r="G51" s="43"/>
      <c r="H51" s="482"/>
      <c r="I51" s="482"/>
      <c r="J51" s="482"/>
      <c r="K51" s="38"/>
    </row>
    <row r="52" spans="1:11" ht="12.75">
      <c r="A52" s="701"/>
      <c r="B52" s="668" t="s">
        <v>115</v>
      </c>
      <c r="C52" s="29"/>
      <c r="D52" s="29"/>
      <c r="E52" s="29"/>
      <c r="F52" s="43"/>
      <c r="G52" s="43"/>
      <c r="H52" s="482"/>
      <c r="I52" s="482"/>
      <c r="J52" s="482"/>
      <c r="K52" s="38"/>
    </row>
    <row r="53" spans="1:11" ht="12.75">
      <c r="A53" s="27" t="s">
        <v>110</v>
      </c>
      <c r="B53" s="668" t="s">
        <v>118</v>
      </c>
      <c r="C53" s="29"/>
      <c r="D53" s="29"/>
      <c r="E53" s="29"/>
      <c r="F53" s="43"/>
      <c r="G53" s="43"/>
      <c r="H53" s="482"/>
      <c r="I53" s="482"/>
      <c r="J53" s="482"/>
      <c r="K53" s="38"/>
    </row>
    <row r="54" spans="1:11" ht="12.75">
      <c r="A54" s="52" t="s">
        <v>112</v>
      </c>
      <c r="B54" s="668" t="s">
        <v>121</v>
      </c>
      <c r="C54" s="29">
        <v>12050</v>
      </c>
      <c r="D54" s="29">
        <v>5200</v>
      </c>
      <c r="E54" s="29"/>
      <c r="F54" s="43"/>
      <c r="G54" s="43"/>
      <c r="H54" s="482"/>
      <c r="I54" s="482"/>
      <c r="J54" s="482"/>
      <c r="K54" s="38"/>
    </row>
    <row r="55" spans="1:11" ht="12.75">
      <c r="A55" s="684"/>
      <c r="B55" s="671" t="s">
        <v>122</v>
      </c>
      <c r="C55" s="327">
        <f>SUM(C37:C54)</f>
        <v>12150</v>
      </c>
      <c r="D55" s="327">
        <f>SUM(D37:D54)</f>
        <v>5300</v>
      </c>
      <c r="E55" s="327">
        <f>SUM(E37:E54)</f>
        <v>1856</v>
      </c>
      <c r="F55" s="327">
        <f>SUM(F37:F54)</f>
        <v>1856</v>
      </c>
      <c r="G55" s="327">
        <f>SUM(G37:G54)</f>
        <v>850</v>
      </c>
      <c r="H55" s="483"/>
      <c r="I55" s="483"/>
      <c r="J55" s="483"/>
      <c r="K55" s="38"/>
    </row>
    <row r="56" spans="1:11" ht="12.75">
      <c r="A56" s="685" t="s">
        <v>116</v>
      </c>
      <c r="B56" s="688" t="s">
        <v>124</v>
      </c>
      <c r="C56" s="19"/>
      <c r="D56" s="19"/>
      <c r="E56" s="19"/>
      <c r="F56" s="413"/>
      <c r="G56" s="413"/>
      <c r="H56" s="66"/>
      <c r="I56" s="66"/>
      <c r="J56" s="66"/>
      <c r="K56" s="38"/>
    </row>
    <row r="57" spans="1:11" ht="13.5" thickBot="1">
      <c r="A57" s="686"/>
      <c r="B57" s="689" t="s">
        <v>439</v>
      </c>
      <c r="C57" s="51">
        <f>C55+C56</f>
        <v>12150</v>
      </c>
      <c r="D57" s="51">
        <f>D55+D56</f>
        <v>5300</v>
      </c>
      <c r="E57" s="51">
        <f>E55+E56</f>
        <v>1856</v>
      </c>
      <c r="F57" s="51">
        <f>F55+F56</f>
        <v>1856</v>
      </c>
      <c r="G57" s="359">
        <f>G55+G56</f>
        <v>850</v>
      </c>
      <c r="H57" s="38"/>
      <c r="I57" s="38"/>
      <c r="J57" s="38"/>
      <c r="K57" s="38"/>
    </row>
    <row r="58" spans="1:11" ht="22.5" thickBot="1" thickTop="1">
      <c r="A58" s="687" t="s">
        <v>117</v>
      </c>
      <c r="B58" s="692" t="s">
        <v>523</v>
      </c>
      <c r="C58" s="406"/>
      <c r="D58" s="406"/>
      <c r="E58" s="406"/>
      <c r="F58" s="407"/>
      <c r="G58" s="407"/>
      <c r="H58" s="38"/>
      <c r="I58" s="38"/>
      <c r="J58" s="38"/>
      <c r="K58" s="38"/>
    </row>
    <row r="59" spans="1:11" ht="14.25" thickBot="1" thickTop="1">
      <c r="A59" s="691"/>
      <c r="B59" s="690" t="s">
        <v>440</v>
      </c>
      <c r="C59" s="409">
        <f>C57+C58</f>
        <v>12150</v>
      </c>
      <c r="D59" s="409">
        <f>D57+D58</f>
        <v>5300</v>
      </c>
      <c r="E59" s="409">
        <f>E57+E58</f>
        <v>1856</v>
      </c>
      <c r="F59" s="409">
        <f>F57+F58</f>
        <v>1856</v>
      </c>
      <c r="G59" s="410">
        <f>G57+G58</f>
        <v>850</v>
      </c>
      <c r="H59" s="38"/>
      <c r="I59" s="38"/>
      <c r="J59" s="38"/>
      <c r="K59" s="38"/>
    </row>
    <row r="60" spans="1:11" ht="14.25" thickBot="1" thickTop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30.75" customHeight="1" thickTop="1">
      <c r="A61" s="46"/>
      <c r="B61" s="47"/>
      <c r="C61" s="697" t="s">
        <v>138</v>
      </c>
      <c r="D61" s="699"/>
      <c r="E61" s="699"/>
      <c r="F61" s="699"/>
      <c r="G61" s="699"/>
      <c r="H61" s="699"/>
      <c r="I61" s="699"/>
      <c r="J61" s="699"/>
      <c r="K61" s="709"/>
    </row>
    <row r="62" spans="1:11" ht="30.75" customHeight="1">
      <c r="A62" s="23" t="s">
        <v>59</v>
      </c>
      <c r="B62" s="490" t="s">
        <v>91</v>
      </c>
      <c r="C62" s="723" t="s">
        <v>140</v>
      </c>
      <c r="D62" s="705"/>
      <c r="E62" s="723" t="s">
        <v>141</v>
      </c>
      <c r="F62" s="710"/>
      <c r="G62" s="705"/>
      <c r="H62" s="723" t="s">
        <v>142</v>
      </c>
      <c r="I62" s="705"/>
      <c r="J62" s="723" t="s">
        <v>143</v>
      </c>
      <c r="K62" s="711"/>
    </row>
    <row r="63" spans="1:11" ht="37.5" customHeight="1">
      <c r="A63" s="23"/>
      <c r="B63" s="24"/>
      <c r="C63" s="602" t="s">
        <v>457</v>
      </c>
      <c r="D63" s="473" t="s">
        <v>479</v>
      </c>
      <c r="E63" s="602" t="s">
        <v>457</v>
      </c>
      <c r="F63" s="473" t="s">
        <v>479</v>
      </c>
      <c r="G63" s="473" t="s">
        <v>479</v>
      </c>
      <c r="H63" s="602" t="s">
        <v>457</v>
      </c>
      <c r="I63" s="473" t="s">
        <v>479</v>
      </c>
      <c r="J63" s="602" t="s">
        <v>457</v>
      </c>
      <c r="K63" s="495" t="s">
        <v>479</v>
      </c>
    </row>
    <row r="64" spans="1:13" ht="22.5">
      <c r="A64" s="27" t="s">
        <v>62</v>
      </c>
      <c r="B64" s="668" t="s">
        <v>129</v>
      </c>
      <c r="C64" s="29"/>
      <c r="D64" s="29"/>
      <c r="E64" s="29"/>
      <c r="F64" s="29" t="e">
        <f>'[1]Gamesz kiadás'!E33+'[1]Szőcsény kiadás'!E33+'[1]Noszlopy kiadás'!E33+'[1]TISZK Kiadás'!E33+'[1]kulturház kiadás'!E33+'[1]Fürdő kiadás'!E33+'[1]Gimnázium kiadás'!E33</f>
        <v>#REF!</v>
      </c>
      <c r="G64" s="29"/>
      <c r="H64" s="29"/>
      <c r="I64" s="29"/>
      <c r="J64" s="29"/>
      <c r="K64" s="43"/>
      <c r="M64" s="17"/>
    </row>
    <row r="65" spans="1:13" ht="12.75">
      <c r="A65" s="27" t="s">
        <v>75</v>
      </c>
      <c r="B65" s="668" t="s">
        <v>101</v>
      </c>
      <c r="C65" s="29">
        <v>54562</v>
      </c>
      <c r="D65" s="29">
        <v>54562</v>
      </c>
      <c r="E65" s="29">
        <v>1270</v>
      </c>
      <c r="F65" s="19"/>
      <c r="G65" s="29">
        <v>1270</v>
      </c>
      <c r="H65" s="29"/>
      <c r="I65" s="29"/>
      <c r="J65" s="29"/>
      <c r="K65" s="43"/>
      <c r="M65" s="17"/>
    </row>
    <row r="66" spans="1:13" ht="12.75">
      <c r="A66" s="713" t="s">
        <v>102</v>
      </c>
      <c r="B66" s="668" t="s">
        <v>103</v>
      </c>
      <c r="C66" s="29"/>
      <c r="D66" s="29">
        <v>1713</v>
      </c>
      <c r="E66" s="29"/>
      <c r="F66" s="19"/>
      <c r="G66" s="19">
        <v>1009</v>
      </c>
      <c r="H66" s="29"/>
      <c r="I66" s="29"/>
      <c r="J66" s="29"/>
      <c r="K66" s="43"/>
      <c r="M66" s="17"/>
    </row>
    <row r="67" spans="1:13" ht="12.75">
      <c r="A67" s="714"/>
      <c r="B67" s="668" t="s">
        <v>104</v>
      </c>
      <c r="C67" s="29"/>
      <c r="D67" s="29"/>
      <c r="E67" s="29"/>
      <c r="F67" s="326"/>
      <c r="G67" s="326"/>
      <c r="H67" s="29"/>
      <c r="I67" s="29"/>
      <c r="J67" s="29"/>
      <c r="K67" s="43"/>
      <c r="M67" s="17"/>
    </row>
    <row r="68" spans="1:13" ht="12.75">
      <c r="A68" s="714"/>
      <c r="B68" s="669" t="s">
        <v>105</v>
      </c>
      <c r="C68" s="29"/>
      <c r="D68" s="29"/>
      <c r="E68" s="29"/>
      <c r="F68" s="326"/>
      <c r="G68" s="326"/>
      <c r="H68" s="29"/>
      <c r="I68" s="29"/>
      <c r="J68" s="29"/>
      <c r="K68" s="43"/>
      <c r="M68" s="17"/>
    </row>
    <row r="69" spans="1:13" ht="12.75">
      <c r="A69" s="714"/>
      <c r="B69" s="668" t="s">
        <v>106</v>
      </c>
      <c r="C69" s="29"/>
      <c r="D69" s="29"/>
      <c r="E69" s="29"/>
      <c r="F69" s="19"/>
      <c r="G69" s="19"/>
      <c r="H69" s="29"/>
      <c r="I69" s="29"/>
      <c r="J69" s="29"/>
      <c r="K69" s="43"/>
      <c r="M69" s="17"/>
    </row>
    <row r="70" spans="1:13" ht="12.75">
      <c r="A70" s="714"/>
      <c r="B70" s="668" t="s">
        <v>107</v>
      </c>
      <c r="C70" s="29"/>
      <c r="D70" s="29">
        <v>4144</v>
      </c>
      <c r="E70" s="29"/>
      <c r="F70" s="326"/>
      <c r="G70" s="326"/>
      <c r="H70" s="29"/>
      <c r="I70" s="29"/>
      <c r="J70" s="29"/>
      <c r="K70" s="43"/>
      <c r="M70" s="17"/>
    </row>
    <row r="71" spans="1:13" ht="12.75">
      <c r="A71" s="393"/>
      <c r="B71" s="668" t="s">
        <v>535</v>
      </c>
      <c r="C71" s="29"/>
      <c r="D71" s="29"/>
      <c r="E71" s="29"/>
      <c r="F71" s="326"/>
      <c r="G71" s="326"/>
      <c r="H71" s="29"/>
      <c r="I71" s="29"/>
      <c r="J71" s="29"/>
      <c r="K71" s="43"/>
      <c r="M71" s="17"/>
    </row>
    <row r="72" spans="1:13" ht="12.75">
      <c r="A72" s="393"/>
      <c r="B72" s="668" t="s">
        <v>540</v>
      </c>
      <c r="C72" s="29"/>
      <c r="D72" s="29"/>
      <c r="E72" s="29"/>
      <c r="F72" s="326"/>
      <c r="G72" s="326"/>
      <c r="H72" s="29"/>
      <c r="I72" s="29"/>
      <c r="J72" s="29"/>
      <c r="K72" s="43"/>
      <c r="M72" s="17"/>
    </row>
    <row r="73" spans="1:13" ht="12.75">
      <c r="A73" s="714"/>
      <c r="B73" s="668" t="s">
        <v>545</v>
      </c>
      <c r="C73" s="29"/>
      <c r="D73" s="29">
        <v>88</v>
      </c>
      <c r="E73" s="29"/>
      <c r="F73" s="19"/>
      <c r="G73" s="19"/>
      <c r="H73" s="29"/>
      <c r="I73" s="29"/>
      <c r="J73" s="29"/>
      <c r="K73" s="43"/>
      <c r="M73" s="17"/>
    </row>
    <row r="74" spans="1:13" ht="22.5">
      <c r="A74" s="714"/>
      <c r="B74" s="669" t="s">
        <v>533</v>
      </c>
      <c r="C74" s="29"/>
      <c r="D74" s="29"/>
      <c r="E74" s="29"/>
      <c r="F74" s="19"/>
      <c r="G74" s="19"/>
      <c r="H74" s="29"/>
      <c r="I74" s="29"/>
      <c r="J74" s="29"/>
      <c r="K74" s="43"/>
      <c r="M74" s="17"/>
    </row>
    <row r="75" spans="1:13" ht="22.5">
      <c r="A75" s="603"/>
      <c r="B75" s="668" t="s">
        <v>534</v>
      </c>
      <c r="C75" s="29"/>
      <c r="D75" s="29"/>
      <c r="E75" s="29"/>
      <c r="F75" s="19"/>
      <c r="G75" s="19"/>
      <c r="H75" s="29"/>
      <c r="I75" s="29"/>
      <c r="J75" s="29"/>
      <c r="K75" s="43"/>
      <c r="M75" s="17"/>
    </row>
    <row r="76" spans="1:13" ht="12.75">
      <c r="A76" s="27" t="s">
        <v>108</v>
      </c>
      <c r="B76" s="668" t="s">
        <v>111</v>
      </c>
      <c r="C76" s="29">
        <v>1143</v>
      </c>
      <c r="D76" s="29">
        <v>1143</v>
      </c>
      <c r="E76" s="29"/>
      <c r="F76" s="19"/>
      <c r="G76" s="19"/>
      <c r="H76" s="29"/>
      <c r="I76" s="29"/>
      <c r="J76" s="29"/>
      <c r="K76" s="43"/>
      <c r="M76" s="17"/>
    </row>
    <row r="77" spans="1:13" ht="12.75">
      <c r="A77" s="20" t="s">
        <v>109</v>
      </c>
      <c r="B77" s="668" t="s">
        <v>130</v>
      </c>
      <c r="C77" s="29"/>
      <c r="D77" s="29"/>
      <c r="E77" s="29"/>
      <c r="F77" s="19"/>
      <c r="G77" s="19">
        <v>1006</v>
      </c>
      <c r="H77" s="29"/>
      <c r="I77" s="29"/>
      <c r="J77" s="29"/>
      <c r="K77" s="43"/>
      <c r="M77" s="17"/>
    </row>
    <row r="78" spans="1:13" ht="12.75">
      <c r="A78" s="700"/>
      <c r="B78" s="668" t="s">
        <v>114</v>
      </c>
      <c r="C78" s="29"/>
      <c r="D78" s="29">
        <v>625</v>
      </c>
      <c r="E78" s="29"/>
      <c r="F78" s="19"/>
      <c r="G78" s="19"/>
      <c r="H78" s="29"/>
      <c r="I78" s="29"/>
      <c r="J78" s="29"/>
      <c r="K78" s="43"/>
      <c r="M78" s="17"/>
    </row>
    <row r="79" spans="1:13" ht="15.75" customHeight="1">
      <c r="A79" s="701"/>
      <c r="B79" s="668" t="s">
        <v>115</v>
      </c>
      <c r="C79" s="29"/>
      <c r="D79" s="29">
        <v>418</v>
      </c>
      <c r="E79" s="29"/>
      <c r="F79" s="326"/>
      <c r="G79" s="326"/>
      <c r="H79" s="29"/>
      <c r="I79" s="29"/>
      <c r="J79" s="29"/>
      <c r="K79" s="43"/>
      <c r="M79" s="17"/>
    </row>
    <row r="80" spans="1:13" s="21" customFormat="1" ht="12.75">
      <c r="A80" s="27" t="s">
        <v>110</v>
      </c>
      <c r="B80" s="668" t="s">
        <v>118</v>
      </c>
      <c r="C80" s="29"/>
      <c r="D80" s="29">
        <v>1016</v>
      </c>
      <c r="E80" s="29"/>
      <c r="F80" s="19"/>
      <c r="G80" s="19"/>
      <c r="H80" s="29"/>
      <c r="I80" s="29"/>
      <c r="J80" s="29"/>
      <c r="K80" s="43"/>
      <c r="M80" s="17"/>
    </row>
    <row r="81" spans="1:13" ht="12.75">
      <c r="A81" s="27" t="s">
        <v>112</v>
      </c>
      <c r="B81" s="668" t="s">
        <v>121</v>
      </c>
      <c r="C81" s="29"/>
      <c r="D81" s="29"/>
      <c r="E81" s="29"/>
      <c r="F81" s="19"/>
      <c r="G81" s="19"/>
      <c r="H81" s="29"/>
      <c r="I81" s="29"/>
      <c r="J81" s="29">
        <v>42945</v>
      </c>
      <c r="K81" s="43">
        <v>55226</v>
      </c>
      <c r="M81" s="17"/>
    </row>
    <row r="82" spans="1:13" ht="12.75">
      <c r="A82" s="684"/>
      <c r="B82" s="671" t="s">
        <v>122</v>
      </c>
      <c r="C82" s="327">
        <f>SUM(C64:C81)</f>
        <v>55705</v>
      </c>
      <c r="D82" s="327">
        <f aca="true" t="shared" si="3" ref="D82:K82">SUM(D64:D81)</f>
        <v>63709</v>
      </c>
      <c r="E82" s="327">
        <f t="shared" si="3"/>
        <v>1270</v>
      </c>
      <c r="F82" s="327" t="e">
        <f t="shared" si="3"/>
        <v>#REF!</v>
      </c>
      <c r="G82" s="327">
        <f t="shared" si="3"/>
        <v>3285</v>
      </c>
      <c r="H82" s="327">
        <f t="shared" si="3"/>
        <v>0</v>
      </c>
      <c r="I82" s="327">
        <f t="shared" si="3"/>
        <v>0</v>
      </c>
      <c r="J82" s="327">
        <f t="shared" si="3"/>
        <v>42945</v>
      </c>
      <c r="K82" s="327">
        <f t="shared" si="3"/>
        <v>55226</v>
      </c>
      <c r="M82" s="17"/>
    </row>
    <row r="83" spans="1:13" ht="12.75">
      <c r="A83" s="685" t="s">
        <v>116</v>
      </c>
      <c r="B83" s="688" t="s">
        <v>124</v>
      </c>
      <c r="C83" s="19">
        <v>1000</v>
      </c>
      <c r="D83" s="19">
        <v>1000</v>
      </c>
      <c r="E83" s="19">
        <v>2200</v>
      </c>
      <c r="F83" s="19">
        <f>'[1]Kórház kiadás'!E53</f>
        <v>0</v>
      </c>
      <c r="G83" s="19">
        <v>2200</v>
      </c>
      <c r="H83" s="19"/>
      <c r="I83" s="19"/>
      <c r="J83" s="19"/>
      <c r="K83" s="413"/>
      <c r="M83" s="17"/>
    </row>
    <row r="84" spans="1:13" ht="13.5" thickBot="1">
      <c r="A84" s="686"/>
      <c r="B84" s="689" t="s">
        <v>543</v>
      </c>
      <c r="C84" s="51">
        <f aca="true" t="shared" si="4" ref="C84:K84">C82+C83</f>
        <v>56705</v>
      </c>
      <c r="D84" s="51">
        <f t="shared" si="4"/>
        <v>64709</v>
      </c>
      <c r="E84" s="51">
        <f t="shared" si="4"/>
        <v>3470</v>
      </c>
      <c r="F84" s="51" t="e">
        <f t="shared" si="4"/>
        <v>#REF!</v>
      </c>
      <c r="G84" s="51">
        <f t="shared" si="4"/>
        <v>5485</v>
      </c>
      <c r="H84" s="51">
        <f t="shared" si="4"/>
        <v>0</v>
      </c>
      <c r="I84" s="51"/>
      <c r="J84" s="51">
        <f>SUM(J82:J83)</f>
        <v>42945</v>
      </c>
      <c r="K84" s="359">
        <f t="shared" si="4"/>
        <v>55226</v>
      </c>
      <c r="M84" s="17"/>
    </row>
    <row r="85" spans="1:12" ht="22.5" thickBot="1" thickTop="1">
      <c r="A85" s="687" t="s">
        <v>117</v>
      </c>
      <c r="B85" s="690" t="s">
        <v>523</v>
      </c>
      <c r="C85" s="406"/>
      <c r="D85" s="406"/>
      <c r="E85" s="406"/>
      <c r="F85" s="406"/>
      <c r="G85" s="406"/>
      <c r="H85" s="406"/>
      <c r="I85" s="406"/>
      <c r="J85" s="406"/>
      <c r="K85" s="407"/>
      <c r="L85" s="53"/>
    </row>
    <row r="86" spans="1:12" ht="14.25" thickBot="1" thickTop="1">
      <c r="A86" s="691"/>
      <c r="B86" s="690" t="s">
        <v>440</v>
      </c>
      <c r="C86" s="409">
        <f aca="true" t="shared" si="5" ref="C86:H86">C84+C85</f>
        <v>56705</v>
      </c>
      <c r="D86" s="409">
        <f t="shared" si="5"/>
        <v>64709</v>
      </c>
      <c r="E86" s="409">
        <f t="shared" si="5"/>
        <v>3470</v>
      </c>
      <c r="F86" s="409" t="e">
        <f t="shared" si="5"/>
        <v>#REF!</v>
      </c>
      <c r="G86" s="409">
        <f t="shared" si="5"/>
        <v>5485</v>
      </c>
      <c r="H86" s="409">
        <f t="shared" si="5"/>
        <v>0</v>
      </c>
      <c r="I86" s="409"/>
      <c r="J86" s="409">
        <f>SUM(J84:J85)</f>
        <v>42945</v>
      </c>
      <c r="K86" s="410">
        <f>K84+K85</f>
        <v>55226</v>
      </c>
      <c r="L86" s="53"/>
    </row>
    <row r="87" spans="1:12" ht="13.5" thickTop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53"/>
    </row>
    <row r="88" spans="1:12" ht="13.5" thickBo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</row>
    <row r="89" spans="1:12" ht="34.5" customHeight="1" thickTop="1">
      <c r="A89" s="46"/>
      <c r="B89" s="47"/>
      <c r="C89" s="697" t="s">
        <v>138</v>
      </c>
      <c r="D89" s="704"/>
      <c r="E89" s="697" t="s">
        <v>139</v>
      </c>
      <c r="F89" s="563"/>
      <c r="G89" s="563"/>
      <c r="H89" s="563"/>
      <c r="I89" s="563"/>
      <c r="J89" s="499"/>
      <c r="K89" s="500"/>
      <c r="L89" s="53"/>
    </row>
    <row r="90" spans="1:12" ht="37.5" customHeight="1">
      <c r="A90" s="23" t="s">
        <v>59</v>
      </c>
      <c r="B90" s="490" t="s">
        <v>91</v>
      </c>
      <c r="C90" s="723" t="s">
        <v>144</v>
      </c>
      <c r="D90" s="705"/>
      <c r="E90" s="723" t="s">
        <v>95</v>
      </c>
      <c r="F90" s="706"/>
      <c r="G90" s="705"/>
      <c r="H90" s="723" t="s">
        <v>96</v>
      </c>
      <c r="I90" s="706"/>
      <c r="J90" s="505"/>
      <c r="K90" s="489"/>
      <c r="L90" s="53"/>
    </row>
    <row r="91" spans="1:12" ht="39.75" customHeight="1">
      <c r="A91" s="23"/>
      <c r="B91" s="24"/>
      <c r="C91" s="602" t="s">
        <v>457</v>
      </c>
      <c r="D91" s="473" t="s">
        <v>479</v>
      </c>
      <c r="E91" s="602" t="s">
        <v>457</v>
      </c>
      <c r="F91" s="473" t="s">
        <v>479</v>
      </c>
      <c r="G91" s="473" t="s">
        <v>479</v>
      </c>
      <c r="H91" s="602" t="s">
        <v>457</v>
      </c>
      <c r="I91" s="498" t="s">
        <v>479</v>
      </c>
      <c r="J91" s="505"/>
      <c r="K91" s="489"/>
      <c r="L91" s="53"/>
    </row>
    <row r="92" spans="1:12" ht="22.5">
      <c r="A92" s="27" t="s">
        <v>62</v>
      </c>
      <c r="B92" s="668" t="s">
        <v>129</v>
      </c>
      <c r="C92" s="29">
        <v>733</v>
      </c>
      <c r="D92" s="29">
        <v>733</v>
      </c>
      <c r="E92" s="29"/>
      <c r="F92" s="29"/>
      <c r="G92" s="29"/>
      <c r="H92" s="29"/>
      <c r="I92" s="479"/>
      <c r="J92" s="501"/>
      <c r="K92" s="482"/>
      <c r="L92" s="53"/>
    </row>
    <row r="93" spans="1:12" ht="12.75">
      <c r="A93" s="27" t="s">
        <v>75</v>
      </c>
      <c r="B93" s="668" t="s">
        <v>101</v>
      </c>
      <c r="C93" s="29"/>
      <c r="D93" s="29"/>
      <c r="E93" s="29"/>
      <c r="F93" s="29"/>
      <c r="G93" s="29"/>
      <c r="H93" s="326"/>
      <c r="I93" s="480"/>
      <c r="J93" s="502"/>
      <c r="K93" s="482"/>
      <c r="L93" s="53"/>
    </row>
    <row r="94" spans="1:12" ht="12.75">
      <c r="A94" s="713" t="s">
        <v>102</v>
      </c>
      <c r="B94" s="668" t="s">
        <v>103</v>
      </c>
      <c r="C94" s="29"/>
      <c r="D94" s="29"/>
      <c r="E94" s="29"/>
      <c r="F94" s="29"/>
      <c r="G94" s="29"/>
      <c r="H94" s="326"/>
      <c r="I94" s="480"/>
      <c r="J94" s="502"/>
      <c r="K94" s="482"/>
      <c r="L94" s="53"/>
    </row>
    <row r="95" spans="1:12" ht="12.75">
      <c r="A95" s="714"/>
      <c r="B95" s="668" t="s">
        <v>104</v>
      </c>
      <c r="C95" s="29"/>
      <c r="D95" s="29"/>
      <c r="E95" s="29"/>
      <c r="F95" s="29"/>
      <c r="G95" s="29"/>
      <c r="H95" s="326"/>
      <c r="I95" s="480"/>
      <c r="J95" s="502"/>
      <c r="K95" s="482"/>
      <c r="L95" s="53"/>
    </row>
    <row r="96" spans="1:12" ht="12.75">
      <c r="A96" s="714"/>
      <c r="B96" s="669" t="s">
        <v>105</v>
      </c>
      <c r="C96" s="29"/>
      <c r="D96" s="29"/>
      <c r="E96" s="29"/>
      <c r="F96" s="29"/>
      <c r="G96" s="29"/>
      <c r="H96" s="326"/>
      <c r="I96" s="480"/>
      <c r="J96" s="502"/>
      <c r="K96" s="482"/>
      <c r="L96" s="53"/>
    </row>
    <row r="97" spans="1:12" ht="12.75">
      <c r="A97" s="714"/>
      <c r="B97" s="668" t="s">
        <v>106</v>
      </c>
      <c r="C97" s="29"/>
      <c r="D97" s="29"/>
      <c r="E97" s="29"/>
      <c r="F97" s="29"/>
      <c r="G97" s="29"/>
      <c r="H97" s="326"/>
      <c r="I97" s="480"/>
      <c r="J97" s="502"/>
      <c r="K97" s="482"/>
      <c r="L97" s="53"/>
    </row>
    <row r="98" spans="1:12" ht="12.75">
      <c r="A98" s="714"/>
      <c r="B98" s="668" t="s">
        <v>107</v>
      </c>
      <c r="C98" s="29"/>
      <c r="D98" s="29"/>
      <c r="E98" s="29"/>
      <c r="F98" s="29"/>
      <c r="G98" s="29"/>
      <c r="H98" s="326"/>
      <c r="I98" s="480"/>
      <c r="J98" s="502"/>
      <c r="K98" s="482"/>
      <c r="L98" s="53"/>
    </row>
    <row r="99" spans="1:12" ht="12.75">
      <c r="A99" s="393"/>
      <c r="B99" s="668" t="s">
        <v>535</v>
      </c>
      <c r="C99" s="29"/>
      <c r="D99" s="29"/>
      <c r="E99" s="29"/>
      <c r="F99" s="29"/>
      <c r="G99" s="29"/>
      <c r="H99" s="326"/>
      <c r="I99" s="480"/>
      <c r="J99" s="502"/>
      <c r="K99" s="482"/>
      <c r="L99" s="53"/>
    </row>
    <row r="100" spans="1:12" ht="12.75">
      <c r="A100" s="393"/>
      <c r="B100" s="668" t="s">
        <v>536</v>
      </c>
      <c r="C100" s="29"/>
      <c r="D100" s="29"/>
      <c r="E100" s="29"/>
      <c r="F100" s="29"/>
      <c r="G100" s="29"/>
      <c r="H100" s="326"/>
      <c r="I100" s="480"/>
      <c r="J100" s="502"/>
      <c r="K100" s="482"/>
      <c r="L100" s="53"/>
    </row>
    <row r="101" spans="1:12" ht="12.75">
      <c r="A101" s="714"/>
      <c r="B101" s="668" t="s">
        <v>547</v>
      </c>
      <c r="C101" s="29"/>
      <c r="D101" s="29"/>
      <c r="E101" s="29"/>
      <c r="F101" s="29"/>
      <c r="G101" s="29"/>
      <c r="H101" s="326"/>
      <c r="I101" s="480"/>
      <c r="J101" s="502"/>
      <c r="K101" s="482"/>
      <c r="L101" s="53"/>
    </row>
    <row r="102" spans="1:12" ht="22.5">
      <c r="A102" s="714"/>
      <c r="B102" s="668" t="s">
        <v>533</v>
      </c>
      <c r="C102" s="29"/>
      <c r="D102" s="29"/>
      <c r="E102" s="29"/>
      <c r="F102" s="29"/>
      <c r="G102" s="29"/>
      <c r="H102" s="326"/>
      <c r="I102" s="480"/>
      <c r="J102" s="502"/>
      <c r="K102" s="482"/>
      <c r="L102" s="53"/>
    </row>
    <row r="103" spans="1:12" ht="22.5">
      <c r="A103" s="603"/>
      <c r="B103" s="668" t="s">
        <v>544</v>
      </c>
      <c r="C103" s="29"/>
      <c r="D103" s="29"/>
      <c r="E103" s="29"/>
      <c r="F103" s="29"/>
      <c r="G103" s="29"/>
      <c r="H103" s="326"/>
      <c r="I103" s="480"/>
      <c r="J103" s="502"/>
      <c r="K103" s="482"/>
      <c r="L103" s="53"/>
    </row>
    <row r="104" spans="1:12" ht="12.75">
      <c r="A104" s="27" t="s">
        <v>108</v>
      </c>
      <c r="B104" s="668" t="s">
        <v>111</v>
      </c>
      <c r="C104" s="29"/>
      <c r="D104" s="29"/>
      <c r="E104" s="29"/>
      <c r="F104" s="29"/>
      <c r="G104" s="29"/>
      <c r="H104" s="326"/>
      <c r="I104" s="480"/>
      <c r="J104" s="502"/>
      <c r="K104" s="482"/>
      <c r="L104" s="53"/>
    </row>
    <row r="105" spans="1:12" ht="12.75">
      <c r="A105" s="20" t="s">
        <v>109</v>
      </c>
      <c r="B105" s="668" t="s">
        <v>130</v>
      </c>
      <c r="C105" s="29"/>
      <c r="D105" s="29"/>
      <c r="E105" s="29"/>
      <c r="F105" s="29"/>
      <c r="G105" s="29"/>
      <c r="H105" s="326"/>
      <c r="I105" s="480"/>
      <c r="J105" s="502"/>
      <c r="K105" s="482"/>
      <c r="L105" s="53"/>
    </row>
    <row r="106" spans="1:12" ht="12.75">
      <c r="A106" s="700"/>
      <c r="B106" s="668" t="s">
        <v>114</v>
      </c>
      <c r="C106" s="29"/>
      <c r="D106" s="29"/>
      <c r="E106" s="29"/>
      <c r="F106" s="29"/>
      <c r="G106" s="29"/>
      <c r="H106" s="326"/>
      <c r="I106" s="480"/>
      <c r="J106" s="502"/>
      <c r="K106" s="482"/>
      <c r="L106" s="53"/>
    </row>
    <row r="107" spans="1:12" ht="12.75">
      <c r="A107" s="701"/>
      <c r="B107" s="668" t="s">
        <v>115</v>
      </c>
      <c r="C107" s="29"/>
      <c r="D107" s="29"/>
      <c r="E107" s="29"/>
      <c r="F107" s="29"/>
      <c r="G107" s="29"/>
      <c r="H107" s="326"/>
      <c r="I107" s="480"/>
      <c r="J107" s="502"/>
      <c r="K107" s="482"/>
      <c r="L107" s="53"/>
    </row>
    <row r="108" spans="1:12" ht="12.75">
      <c r="A108" s="27" t="s">
        <v>110</v>
      </c>
      <c r="B108" s="668" t="s">
        <v>118</v>
      </c>
      <c r="C108" s="29"/>
      <c r="D108" s="29"/>
      <c r="E108" s="29"/>
      <c r="F108" s="29"/>
      <c r="G108" s="29"/>
      <c r="H108" s="326"/>
      <c r="I108" s="480"/>
      <c r="J108" s="502"/>
      <c r="K108" s="482"/>
      <c r="L108" s="53"/>
    </row>
    <row r="109" spans="1:12" ht="12.75">
      <c r="A109" s="27" t="s">
        <v>112</v>
      </c>
      <c r="B109" s="668" t="s">
        <v>121</v>
      </c>
      <c r="C109" s="29"/>
      <c r="D109" s="29"/>
      <c r="E109" s="29"/>
      <c r="F109" s="29"/>
      <c r="G109" s="29"/>
      <c r="H109" s="326"/>
      <c r="I109" s="480"/>
      <c r="J109" s="502"/>
      <c r="K109" s="482"/>
      <c r="L109" s="53"/>
    </row>
    <row r="110" spans="1:12" ht="12.75">
      <c r="A110" s="684"/>
      <c r="B110" s="671" t="s">
        <v>122</v>
      </c>
      <c r="C110" s="327">
        <f>SUM(C92:C109)</f>
        <v>733</v>
      </c>
      <c r="D110" s="327">
        <f aca="true" t="shared" si="6" ref="D110:I110">SUM(D92:D109)</f>
        <v>733</v>
      </c>
      <c r="E110" s="327">
        <f t="shared" si="6"/>
        <v>0</v>
      </c>
      <c r="F110" s="327">
        <f t="shared" si="6"/>
        <v>0</v>
      </c>
      <c r="G110" s="327">
        <f t="shared" si="6"/>
        <v>0</v>
      </c>
      <c r="H110" s="327">
        <f t="shared" si="6"/>
        <v>0</v>
      </c>
      <c r="I110" s="327">
        <f t="shared" si="6"/>
        <v>0</v>
      </c>
      <c r="J110" s="503"/>
      <c r="K110" s="483"/>
      <c r="L110" s="53"/>
    </row>
    <row r="111" spans="1:12" ht="12.75">
      <c r="A111" s="685" t="s">
        <v>116</v>
      </c>
      <c r="B111" s="688" t="s">
        <v>124</v>
      </c>
      <c r="C111" s="19"/>
      <c r="D111" s="19"/>
      <c r="E111" s="19"/>
      <c r="F111" s="19"/>
      <c r="G111" s="19"/>
      <c r="H111" s="19"/>
      <c r="I111" s="463"/>
      <c r="J111" s="504"/>
      <c r="K111" s="66"/>
      <c r="L111" s="53"/>
    </row>
    <row r="112" spans="1:12" ht="13.5" thickBot="1">
      <c r="A112" s="686"/>
      <c r="B112" s="689" t="s">
        <v>543</v>
      </c>
      <c r="C112" s="51">
        <f aca="true" t="shared" si="7" ref="C112:I112">C110+C111</f>
        <v>733</v>
      </c>
      <c r="D112" s="51">
        <f t="shared" si="7"/>
        <v>733</v>
      </c>
      <c r="E112" s="51">
        <f t="shared" si="7"/>
        <v>0</v>
      </c>
      <c r="F112" s="51">
        <f t="shared" si="7"/>
        <v>0</v>
      </c>
      <c r="G112" s="51">
        <f t="shared" si="7"/>
        <v>0</v>
      </c>
      <c r="H112" s="51">
        <f t="shared" si="7"/>
        <v>0</v>
      </c>
      <c r="I112" s="51">
        <f t="shared" si="7"/>
        <v>0</v>
      </c>
      <c r="J112" s="411"/>
      <c r="K112" s="38"/>
      <c r="L112" s="53"/>
    </row>
    <row r="113" spans="1:12" ht="22.5" thickBot="1" thickTop="1">
      <c r="A113" s="687" t="s">
        <v>117</v>
      </c>
      <c r="B113" s="690" t="s">
        <v>523</v>
      </c>
      <c r="C113" s="406"/>
      <c r="D113" s="406"/>
      <c r="E113" s="406"/>
      <c r="F113" s="409"/>
      <c r="G113" s="409"/>
      <c r="H113" s="409"/>
      <c r="I113" s="481"/>
      <c r="J113" s="411"/>
      <c r="K113" s="38"/>
      <c r="L113" s="53"/>
    </row>
    <row r="114" spans="1:12" ht="14.25" thickBot="1" thickTop="1">
      <c r="A114" s="691"/>
      <c r="B114" s="690" t="s">
        <v>440</v>
      </c>
      <c r="C114" s="409">
        <f aca="true" t="shared" si="8" ref="C114:I114">C112+C113</f>
        <v>733</v>
      </c>
      <c r="D114" s="409">
        <f t="shared" si="8"/>
        <v>733</v>
      </c>
      <c r="E114" s="409">
        <f t="shared" si="8"/>
        <v>0</v>
      </c>
      <c r="F114" s="409">
        <f t="shared" si="8"/>
        <v>0</v>
      </c>
      <c r="G114" s="409">
        <f t="shared" si="8"/>
        <v>0</v>
      </c>
      <c r="H114" s="409">
        <f t="shared" si="8"/>
        <v>0</v>
      </c>
      <c r="I114" s="409">
        <f t="shared" si="8"/>
        <v>0</v>
      </c>
      <c r="J114" s="411"/>
      <c r="K114" s="38"/>
      <c r="L114" s="53"/>
    </row>
    <row r="115" spans="1:12" ht="13.5" thickTop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53"/>
    </row>
    <row r="116" spans="1:12" ht="13.5" thickBo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4" ht="27" customHeight="1" thickTop="1">
      <c r="A117" s="46"/>
      <c r="B117" s="47"/>
      <c r="C117" s="697" t="s">
        <v>145</v>
      </c>
      <c r="D117" s="709"/>
    </row>
    <row r="118" spans="1:4" ht="20.25" customHeight="1">
      <c r="A118" s="23" t="s">
        <v>59</v>
      </c>
      <c r="B118" s="490" t="s">
        <v>91</v>
      </c>
      <c r="C118" s="478" t="s">
        <v>146</v>
      </c>
      <c r="D118" s="26" t="s">
        <v>146</v>
      </c>
    </row>
    <row r="119" spans="1:4" ht="37.5" customHeight="1">
      <c r="A119" s="23"/>
      <c r="B119" s="24"/>
      <c r="C119" s="602" t="s">
        <v>457</v>
      </c>
      <c r="D119" s="496" t="s">
        <v>479</v>
      </c>
    </row>
    <row r="120" spans="1:4" ht="17.25" customHeight="1">
      <c r="A120" s="27" t="s">
        <v>62</v>
      </c>
      <c r="B120" s="668" t="s">
        <v>129</v>
      </c>
      <c r="C120" s="480">
        <f aca="true" t="shared" si="9" ref="C120:C128">C7+E7+H7+J7+C37+E37+C64+E64+H64+J64+C92+E92+H92</f>
        <v>237444</v>
      </c>
      <c r="D120" s="48">
        <f aca="true" t="shared" si="10" ref="D120:D128">D7+G7+I7+K7+D37+G37+D64+G64+I64+K64+D92+G92+I92</f>
        <v>239231</v>
      </c>
    </row>
    <row r="121" spans="1:4" ht="15.75" customHeight="1">
      <c r="A121" s="27" t="s">
        <v>75</v>
      </c>
      <c r="B121" s="668" t="s">
        <v>441</v>
      </c>
      <c r="C121" s="480">
        <f t="shared" si="9"/>
        <v>632437</v>
      </c>
      <c r="D121" s="48">
        <f t="shared" si="10"/>
        <v>732741</v>
      </c>
    </row>
    <row r="122" spans="1:4" ht="12.75">
      <c r="A122" s="713" t="s">
        <v>102</v>
      </c>
      <c r="B122" s="676" t="s">
        <v>103</v>
      </c>
      <c r="C122" s="480">
        <f t="shared" si="9"/>
        <v>290675</v>
      </c>
      <c r="D122" s="48">
        <f t="shared" si="10"/>
        <v>299403</v>
      </c>
    </row>
    <row r="123" spans="1:4" ht="12.75">
      <c r="A123" s="714"/>
      <c r="B123" s="676" t="s">
        <v>104</v>
      </c>
      <c r="C123" s="480">
        <f t="shared" si="9"/>
        <v>40398</v>
      </c>
      <c r="D123" s="48">
        <f t="shared" si="10"/>
        <v>40671</v>
      </c>
    </row>
    <row r="124" spans="1:4" ht="12.75">
      <c r="A124" s="714"/>
      <c r="B124" s="677" t="s">
        <v>105</v>
      </c>
      <c r="C124" s="480">
        <f t="shared" si="9"/>
        <v>23008</v>
      </c>
      <c r="D124" s="48">
        <f t="shared" si="10"/>
        <v>23106</v>
      </c>
    </row>
    <row r="125" spans="1:4" ht="12.75">
      <c r="A125" s="714"/>
      <c r="B125" s="676" t="s">
        <v>106</v>
      </c>
      <c r="C125" s="480">
        <f t="shared" si="9"/>
        <v>172552</v>
      </c>
      <c r="D125" s="48">
        <f t="shared" si="10"/>
        <v>174044</v>
      </c>
    </row>
    <row r="126" spans="1:4" ht="12.75">
      <c r="A126" s="714"/>
      <c r="B126" s="676" t="s">
        <v>107</v>
      </c>
      <c r="C126" s="480">
        <f t="shared" si="9"/>
        <v>71450</v>
      </c>
      <c r="D126" s="48">
        <f t="shared" si="10"/>
        <v>84729</v>
      </c>
    </row>
    <row r="127" spans="1:4" ht="12.75">
      <c r="A127" s="393"/>
      <c r="B127" s="676" t="s">
        <v>535</v>
      </c>
      <c r="C127" s="480">
        <f t="shared" si="9"/>
        <v>121622</v>
      </c>
      <c r="D127" s="48">
        <f t="shared" si="10"/>
        <v>121622</v>
      </c>
    </row>
    <row r="128" spans="1:4" ht="12.75">
      <c r="A128" s="393"/>
      <c r="B128" s="676" t="s">
        <v>540</v>
      </c>
      <c r="C128" s="480">
        <f t="shared" si="9"/>
        <v>6094</v>
      </c>
      <c r="D128" s="48">
        <f t="shared" si="10"/>
        <v>6094</v>
      </c>
    </row>
    <row r="129" spans="1:4" ht="12.75">
      <c r="A129" s="714"/>
      <c r="B129" s="676" t="s">
        <v>547</v>
      </c>
      <c r="C129" s="480">
        <f aca="true" t="shared" si="11" ref="C129:C137">C16+E16+H16+J16+C46+E46+C73+E73+H73+J73+C101+E101+H101</f>
        <v>112530</v>
      </c>
      <c r="D129" s="48">
        <f aca="true" t="shared" si="12" ref="D129:D137">D16+G16+I16+K16+D46+G46+D73+G73+I73+K73+D101+G101+I101</f>
        <v>114391</v>
      </c>
    </row>
    <row r="130" spans="1:4" ht="22.5">
      <c r="A130" s="714"/>
      <c r="B130" s="676" t="s">
        <v>533</v>
      </c>
      <c r="C130" s="480">
        <f t="shared" si="11"/>
        <v>4377</v>
      </c>
      <c r="D130" s="48">
        <f t="shared" si="12"/>
        <v>4603</v>
      </c>
    </row>
    <row r="131" spans="1:4" ht="22.5">
      <c r="A131" s="603"/>
      <c r="B131" s="668" t="s">
        <v>534</v>
      </c>
      <c r="C131" s="480">
        <f t="shared" si="11"/>
        <v>8891</v>
      </c>
      <c r="D131" s="48">
        <f t="shared" si="12"/>
        <v>9181</v>
      </c>
    </row>
    <row r="132" spans="1:4" ht="15" customHeight="1">
      <c r="A132" s="27" t="s">
        <v>108</v>
      </c>
      <c r="B132" s="668" t="s">
        <v>111</v>
      </c>
      <c r="C132" s="480">
        <f t="shared" si="11"/>
        <v>136678</v>
      </c>
      <c r="D132" s="48">
        <f t="shared" si="12"/>
        <v>137050</v>
      </c>
    </row>
    <row r="133" spans="1:4" ht="15" customHeight="1">
      <c r="A133" s="396" t="s">
        <v>109</v>
      </c>
      <c r="B133" s="668" t="s">
        <v>130</v>
      </c>
      <c r="C133" s="480">
        <f t="shared" si="11"/>
        <v>71510</v>
      </c>
      <c r="D133" s="48">
        <f t="shared" si="12"/>
        <v>72470</v>
      </c>
    </row>
    <row r="134" spans="1:4" ht="12.75">
      <c r="A134" s="700"/>
      <c r="B134" s="668" t="s">
        <v>114</v>
      </c>
      <c r="C134" s="480">
        <f t="shared" si="11"/>
        <v>34809</v>
      </c>
      <c r="D134" s="48">
        <f t="shared" si="12"/>
        <v>36105</v>
      </c>
    </row>
    <row r="135" spans="1:4" ht="12.75">
      <c r="A135" s="701"/>
      <c r="B135" s="668" t="s">
        <v>115</v>
      </c>
      <c r="C135" s="480">
        <f t="shared" si="11"/>
        <v>16870</v>
      </c>
      <c r="D135" s="48">
        <f t="shared" si="12"/>
        <v>17403</v>
      </c>
    </row>
    <row r="136" spans="1:4" ht="14.25" customHeight="1">
      <c r="A136" s="27" t="s">
        <v>110</v>
      </c>
      <c r="B136" s="668" t="s">
        <v>118</v>
      </c>
      <c r="C136" s="480">
        <f t="shared" si="11"/>
        <v>187010</v>
      </c>
      <c r="D136" s="48">
        <f t="shared" si="12"/>
        <v>187758</v>
      </c>
    </row>
    <row r="137" spans="1:4" ht="12.75">
      <c r="A137" s="27" t="s">
        <v>112</v>
      </c>
      <c r="B137" s="668" t="s">
        <v>121</v>
      </c>
      <c r="C137" s="480">
        <f t="shared" si="11"/>
        <v>176447</v>
      </c>
      <c r="D137" s="48">
        <f t="shared" si="12"/>
        <v>177999</v>
      </c>
    </row>
    <row r="138" spans="1:4" ht="12.75">
      <c r="A138" s="684"/>
      <c r="B138" s="671" t="s">
        <v>122</v>
      </c>
      <c r="C138" s="480">
        <f>SUM(C120:C137)</f>
        <v>2344802</v>
      </c>
      <c r="D138" s="48">
        <f>SUM(D120:D137)</f>
        <v>2478601</v>
      </c>
    </row>
    <row r="139" spans="1:4" ht="12.75">
      <c r="A139" s="685" t="s">
        <v>116</v>
      </c>
      <c r="B139" s="688" t="s">
        <v>124</v>
      </c>
      <c r="C139" s="480">
        <f>C26+E26+H26+J26+C56+E56+C83+E83+H83+J83+C111+E111+H111</f>
        <v>609753</v>
      </c>
      <c r="D139" s="48">
        <f>D26+G26+I26+K26+D56+G56+D83+G83+I83+K83+D111+G111+I111</f>
        <v>609753</v>
      </c>
    </row>
    <row r="140" spans="1:4" ht="17.25" customHeight="1" thickBot="1">
      <c r="A140" s="686"/>
      <c r="B140" s="689" t="s">
        <v>543</v>
      </c>
      <c r="C140" s="493">
        <f>SUM(C138:C139)</f>
        <v>2954555</v>
      </c>
      <c r="D140" s="484">
        <f>SUM(D138:D139)</f>
        <v>3088354</v>
      </c>
    </row>
    <row r="141" spans="1:12" s="67" customFormat="1" ht="2.25" customHeight="1" hidden="1" thickBot="1" thickTop="1">
      <c r="A141" s="45"/>
      <c r="B141" s="693"/>
      <c r="C141" s="358"/>
      <c r="D141" s="506"/>
      <c r="E141" s="358"/>
      <c r="F141" s="358"/>
      <c r="G141" s="358"/>
      <c r="H141" s="358"/>
      <c r="I141" s="358"/>
      <c r="J141" s="358"/>
      <c r="K141" s="358"/>
      <c r="L141" s="358"/>
    </row>
    <row r="142" spans="1:11" ht="22.5" thickBot="1" thickTop="1">
      <c r="A142" s="687" t="s">
        <v>117</v>
      </c>
      <c r="B142" s="692" t="s">
        <v>523</v>
      </c>
      <c r="C142" s="481">
        <f>C28+E28+H28+J28+C58+E58+C85+E85+H85+J85+C113+E113+H113</f>
        <v>448214</v>
      </c>
      <c r="D142" s="410">
        <f>D28+G28+I28+K28+D58+G58+D85+G85+I85+K85+D113+G113+I113</f>
        <v>452741</v>
      </c>
      <c r="E142" s="38"/>
      <c r="F142" s="38"/>
      <c r="G142" s="38"/>
      <c r="H142" s="38"/>
      <c r="I142" s="38"/>
      <c r="J142" s="38"/>
      <c r="K142" s="38"/>
    </row>
    <row r="143" spans="1:11" ht="14.25" thickBot="1" thickTop="1">
      <c r="A143" s="691"/>
      <c r="B143" s="690" t="s">
        <v>440</v>
      </c>
      <c r="C143" s="497">
        <f>C140+C142</f>
        <v>3402769</v>
      </c>
      <c r="D143" s="412">
        <f>SUM(D140:D142)</f>
        <v>3541095</v>
      </c>
      <c r="E143" s="38"/>
      <c r="F143" s="38"/>
      <c r="G143" s="38"/>
      <c r="H143" s="38"/>
      <c r="I143" s="38"/>
      <c r="J143" s="38"/>
      <c r="K143" s="38"/>
    </row>
    <row r="144" ht="12.75" customHeight="1" thickTop="1"/>
    <row r="145" ht="12.75" hidden="1"/>
    <row r="146" ht="12.75" hidden="1"/>
  </sheetData>
  <sheetProtection/>
  <mergeCells count="42">
    <mergeCell ref="C35:D35"/>
    <mergeCell ref="E35:G35"/>
    <mergeCell ref="A78:A79"/>
    <mergeCell ref="A69:A70"/>
    <mergeCell ref="A73:A74"/>
    <mergeCell ref="A66:A68"/>
    <mergeCell ref="A51:A52"/>
    <mergeCell ref="A94:A96"/>
    <mergeCell ref="A97:A98"/>
    <mergeCell ref="A39:A41"/>
    <mergeCell ref="A42:A43"/>
    <mergeCell ref="A134:A135"/>
    <mergeCell ref="A129:A130"/>
    <mergeCell ref="A122:A124"/>
    <mergeCell ref="A125:A126"/>
    <mergeCell ref="B1:L1"/>
    <mergeCell ref="A21:A22"/>
    <mergeCell ref="A9:A11"/>
    <mergeCell ref="A16:A17"/>
    <mergeCell ref="A12:A13"/>
    <mergeCell ref="A2:L2"/>
    <mergeCell ref="A3:K3"/>
    <mergeCell ref="J62:K62"/>
    <mergeCell ref="A101:A102"/>
    <mergeCell ref="A106:A107"/>
    <mergeCell ref="C4:K4"/>
    <mergeCell ref="C5:D5"/>
    <mergeCell ref="E5:G5"/>
    <mergeCell ref="H5:I5"/>
    <mergeCell ref="J5:K5"/>
    <mergeCell ref="C34:G34"/>
    <mergeCell ref="A46:A47"/>
    <mergeCell ref="C117:D117"/>
    <mergeCell ref="C61:K61"/>
    <mergeCell ref="C90:D90"/>
    <mergeCell ref="C89:D89"/>
    <mergeCell ref="E89:I89"/>
    <mergeCell ref="E90:G90"/>
    <mergeCell ref="H90:I90"/>
    <mergeCell ref="C62:D62"/>
    <mergeCell ref="E62:G62"/>
    <mergeCell ref="H62:I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B6" sqref="B6"/>
    </sheetView>
  </sheetViews>
  <sheetFormatPr defaultColWidth="8.00390625" defaultRowHeight="12.75"/>
  <cols>
    <col min="1" max="1" width="8.00390625" style="2" customWidth="1"/>
    <col min="2" max="2" width="78.421875" style="2" customWidth="1"/>
    <col min="3" max="3" width="11.57421875" style="2" customWidth="1"/>
    <col min="4" max="4" width="11.28125" style="2" customWidth="1"/>
    <col min="5" max="5" width="11.421875" style="2" customWidth="1"/>
    <col min="6" max="6" width="13.8515625" style="2" customWidth="1"/>
    <col min="7" max="7" width="11.421875" style="2" customWidth="1"/>
    <col min="8" max="16384" width="8.00390625" style="2" customWidth="1"/>
  </cols>
  <sheetData>
    <row r="1" spans="2:3" ht="12.75">
      <c r="B1" s="724" t="s">
        <v>559</v>
      </c>
      <c r="C1" s="725"/>
    </row>
    <row r="2" spans="2:4" ht="12.75">
      <c r="B2" s="742" t="s">
        <v>433</v>
      </c>
      <c r="C2" s="742"/>
      <c r="D2" s="553" t="s">
        <v>283</v>
      </c>
    </row>
    <row r="3" spans="1:7" s="1" customFormat="1" ht="25.5">
      <c r="A3" s="546" t="s">
        <v>0</v>
      </c>
      <c r="B3" s="547" t="s">
        <v>1</v>
      </c>
      <c r="C3" s="548" t="s">
        <v>413</v>
      </c>
      <c r="D3" s="549" t="s">
        <v>475</v>
      </c>
      <c r="E3" s="2"/>
      <c r="F3" s="2"/>
      <c r="G3" s="2"/>
    </row>
    <row r="4" spans="1:4" s="14" customFormat="1" ht="12.75">
      <c r="A4" s="400" t="s">
        <v>2</v>
      </c>
      <c r="B4" s="392" t="s">
        <v>3</v>
      </c>
      <c r="C4" s="399">
        <f>C6+C5</f>
        <v>1020595</v>
      </c>
      <c r="D4" s="399">
        <f>D6+D5</f>
        <v>1020595</v>
      </c>
    </row>
    <row r="5" spans="1:4" ht="12.75">
      <c r="A5" s="3"/>
      <c r="B5" s="3" t="s">
        <v>5</v>
      </c>
      <c r="C5" s="6">
        <v>61443</v>
      </c>
      <c r="D5" s="6">
        <v>61443</v>
      </c>
    </row>
    <row r="6" spans="1:4" ht="12.75">
      <c r="A6" s="3"/>
      <c r="B6" s="5" t="s">
        <v>6</v>
      </c>
      <c r="C6" s="8">
        <f>C7+C14+C18</f>
        <v>959152</v>
      </c>
      <c r="D6" s="8">
        <f>D7+D14+D18</f>
        <v>959152</v>
      </c>
    </row>
    <row r="7" spans="1:4" ht="12.75">
      <c r="A7" s="3"/>
      <c r="B7" s="5" t="s">
        <v>7</v>
      </c>
      <c r="C7" s="8">
        <f>C8+C9+C10+C11+C12+C13</f>
        <v>506100</v>
      </c>
      <c r="D7" s="8">
        <f>D8+D9+D10+D11+D12+D13</f>
        <v>506100</v>
      </c>
    </row>
    <row r="8" spans="1:4" ht="12.75">
      <c r="A8" s="3"/>
      <c r="B8" s="5" t="s">
        <v>8</v>
      </c>
      <c r="C8" s="7">
        <v>97000</v>
      </c>
      <c r="D8" s="7">
        <v>97000</v>
      </c>
    </row>
    <row r="9" spans="1:4" ht="12.75">
      <c r="A9" s="3"/>
      <c r="B9" s="5" t="s">
        <v>9</v>
      </c>
      <c r="C9" s="7">
        <v>38000</v>
      </c>
      <c r="D9" s="7">
        <v>38000</v>
      </c>
    </row>
    <row r="10" spans="1:4" ht="12.75">
      <c r="A10" s="3"/>
      <c r="B10" s="5" t="s">
        <v>10</v>
      </c>
      <c r="C10" s="7">
        <v>100</v>
      </c>
      <c r="D10" s="7">
        <v>100</v>
      </c>
    </row>
    <row r="11" spans="1:4" ht="12.75">
      <c r="A11" s="3"/>
      <c r="B11" s="5" t="s">
        <v>281</v>
      </c>
      <c r="C11" s="7">
        <v>367500</v>
      </c>
      <c r="D11" s="7">
        <v>367500</v>
      </c>
    </row>
    <row r="12" spans="1:4" ht="12.75">
      <c r="A12" s="3"/>
      <c r="B12" s="5" t="s">
        <v>282</v>
      </c>
      <c r="C12" s="7">
        <v>1500</v>
      </c>
      <c r="D12" s="7">
        <v>1500</v>
      </c>
    </row>
    <row r="13" spans="1:4" ht="12.75">
      <c r="A13" s="3"/>
      <c r="B13" s="5" t="s">
        <v>410</v>
      </c>
      <c r="C13" s="7">
        <v>2000</v>
      </c>
      <c r="D13" s="7">
        <v>2000</v>
      </c>
    </row>
    <row r="14" spans="1:4" ht="12.75">
      <c r="A14" s="3"/>
      <c r="B14" s="5" t="s">
        <v>12</v>
      </c>
      <c r="C14" s="8">
        <f>C15+C16+C17</f>
        <v>443552</v>
      </c>
      <c r="D14" s="8">
        <f>D15+D16+D17</f>
        <v>443552</v>
      </c>
    </row>
    <row r="15" spans="1:4" ht="12.75">
      <c r="A15" s="3"/>
      <c r="B15" s="5" t="s">
        <v>13</v>
      </c>
      <c r="C15" s="7">
        <v>94695</v>
      </c>
      <c r="D15" s="7">
        <v>94695</v>
      </c>
    </row>
    <row r="16" spans="1:4" ht="12.75">
      <c r="A16" s="3"/>
      <c r="B16" s="5" t="s">
        <v>14</v>
      </c>
      <c r="C16" s="7">
        <v>263857</v>
      </c>
      <c r="D16" s="7">
        <v>263857</v>
      </c>
    </row>
    <row r="17" spans="1:4" ht="12.75">
      <c r="A17" s="3"/>
      <c r="B17" s="5" t="s">
        <v>15</v>
      </c>
      <c r="C17" s="7">
        <v>85000</v>
      </c>
      <c r="D17" s="7">
        <v>85000</v>
      </c>
    </row>
    <row r="18" spans="1:4" ht="12.75">
      <c r="A18" s="3"/>
      <c r="B18" s="5" t="s">
        <v>16</v>
      </c>
      <c r="C18" s="8">
        <f>C19+C20+C21</f>
        <v>9500</v>
      </c>
      <c r="D18" s="8">
        <f>D19+D20+D21</f>
        <v>9500</v>
      </c>
    </row>
    <row r="19" spans="1:4" ht="12.75">
      <c r="A19" s="3"/>
      <c r="B19" s="5" t="s">
        <v>17</v>
      </c>
      <c r="C19" s="7">
        <v>3000</v>
      </c>
      <c r="D19" s="7">
        <v>3000</v>
      </c>
    </row>
    <row r="20" spans="1:4" ht="12.75">
      <c r="A20" s="3"/>
      <c r="B20" s="5" t="s">
        <v>18</v>
      </c>
      <c r="C20" s="7">
        <v>5000</v>
      </c>
      <c r="D20" s="7">
        <v>5000</v>
      </c>
    </row>
    <row r="21" spans="1:4" ht="12.75">
      <c r="A21" s="3"/>
      <c r="B21" s="5" t="s">
        <v>19</v>
      </c>
      <c r="C21" s="7">
        <v>1500</v>
      </c>
      <c r="D21" s="7">
        <v>1500</v>
      </c>
    </row>
    <row r="22" spans="1:4" s="14" customFormat="1" ht="12.75">
      <c r="A22" s="400" t="s">
        <v>20</v>
      </c>
      <c r="B22" s="398" t="s">
        <v>21</v>
      </c>
      <c r="C22" s="399">
        <f>C23</f>
        <v>1100121</v>
      </c>
      <c r="D22" s="399">
        <f>D23</f>
        <v>1114626</v>
      </c>
    </row>
    <row r="23" spans="1:4" ht="12.75">
      <c r="A23" s="3"/>
      <c r="B23" s="5" t="s">
        <v>22</v>
      </c>
      <c r="C23" s="8">
        <f>C24+C25+C26+C27+C28+C29+C30</f>
        <v>1100121</v>
      </c>
      <c r="D23" s="8">
        <f>D24+D25+D26+D27+D28+D29+D30</f>
        <v>1114626</v>
      </c>
    </row>
    <row r="24" spans="1:4" ht="12.75">
      <c r="A24" s="3"/>
      <c r="B24" s="5" t="s">
        <v>23</v>
      </c>
      <c r="C24" s="7">
        <v>794616</v>
      </c>
      <c r="D24" s="7">
        <v>798626</v>
      </c>
    </row>
    <row r="25" spans="1:4" ht="12.75">
      <c r="A25" s="3"/>
      <c r="B25" s="5" t="s">
        <v>507</v>
      </c>
      <c r="C25" s="7">
        <v>51058</v>
      </c>
      <c r="D25" s="7">
        <v>61134</v>
      </c>
    </row>
    <row r="26" spans="1:4" ht="12.75">
      <c r="A26" s="3"/>
      <c r="B26" s="5" t="s">
        <v>24</v>
      </c>
      <c r="C26" s="7">
        <v>183536</v>
      </c>
      <c r="D26" s="7">
        <v>183955</v>
      </c>
    </row>
    <row r="27" spans="1:4" ht="12.75">
      <c r="A27" s="3"/>
      <c r="B27" s="5" t="s">
        <v>487</v>
      </c>
      <c r="C27" s="5">
        <v>103</v>
      </c>
      <c r="D27" s="5">
        <v>103</v>
      </c>
    </row>
    <row r="28" spans="1:4" ht="12.75">
      <c r="A28" s="3"/>
      <c r="B28" s="5" t="s">
        <v>486</v>
      </c>
      <c r="C28" s="7">
        <v>6068</v>
      </c>
      <c r="D28" s="7">
        <v>6068</v>
      </c>
    </row>
    <row r="29" spans="1:4" ht="12.75">
      <c r="A29" s="3"/>
      <c r="B29" s="5" t="s">
        <v>515</v>
      </c>
      <c r="C29" s="7">
        <v>12289</v>
      </c>
      <c r="D29" s="7">
        <v>12289</v>
      </c>
    </row>
    <row r="30" spans="1:4" ht="12.75">
      <c r="A30" s="3"/>
      <c r="B30" s="5" t="s">
        <v>516</v>
      </c>
      <c r="C30" s="7">
        <v>52451</v>
      </c>
      <c r="D30" s="7">
        <v>52451</v>
      </c>
    </row>
    <row r="31" spans="1:4" s="14" customFormat="1" ht="12.75">
      <c r="A31" s="400" t="s">
        <v>25</v>
      </c>
      <c r="B31" s="398" t="s">
        <v>26</v>
      </c>
      <c r="C31" s="399">
        <f>C32+C33+C34</f>
        <v>391102</v>
      </c>
      <c r="D31" s="399">
        <f>D32+D33+D34</f>
        <v>391102</v>
      </c>
    </row>
    <row r="32" spans="1:4" ht="12.75">
      <c r="A32" s="3"/>
      <c r="B32" s="5" t="s">
        <v>28</v>
      </c>
      <c r="C32" s="8">
        <v>220000</v>
      </c>
      <c r="D32" s="8">
        <v>220000</v>
      </c>
    </row>
    <row r="33" spans="1:4" ht="12.75">
      <c r="A33" s="3"/>
      <c r="B33" s="5" t="s">
        <v>29</v>
      </c>
      <c r="C33" s="7">
        <v>103102</v>
      </c>
      <c r="D33" s="7">
        <v>103102</v>
      </c>
    </row>
    <row r="34" spans="1:4" ht="12.75">
      <c r="A34" s="3"/>
      <c r="B34" s="5" t="s">
        <v>30</v>
      </c>
      <c r="C34" s="7">
        <v>68000</v>
      </c>
      <c r="D34" s="7">
        <v>68000</v>
      </c>
    </row>
    <row r="35" spans="1:4" s="14" customFormat="1" ht="12.75">
      <c r="A35" s="400" t="s">
        <v>31</v>
      </c>
      <c r="B35" s="398" t="s">
        <v>32</v>
      </c>
      <c r="C35" s="399">
        <f>C36+C39</f>
        <v>2194325</v>
      </c>
      <c r="D35" s="399">
        <f>D36+D39</f>
        <v>1490259</v>
      </c>
    </row>
    <row r="36" spans="1:4" ht="12.75">
      <c r="A36" s="3"/>
      <c r="B36" s="5" t="s">
        <v>234</v>
      </c>
      <c r="C36" s="8">
        <f>C37+C38</f>
        <v>189993</v>
      </c>
      <c r="D36" s="8">
        <f>D37+D38</f>
        <v>188937</v>
      </c>
    </row>
    <row r="37" spans="1:4" ht="12.75">
      <c r="A37" s="3"/>
      <c r="B37" s="5" t="s">
        <v>34</v>
      </c>
      <c r="C37" s="8"/>
      <c r="D37" s="8"/>
    </row>
    <row r="38" spans="1:4" ht="12.75">
      <c r="A38" s="3"/>
      <c r="B38" s="5" t="s">
        <v>35</v>
      </c>
      <c r="C38" s="8">
        <v>189993</v>
      </c>
      <c r="D38" s="8">
        <v>188937</v>
      </c>
    </row>
    <row r="39" spans="1:4" ht="12.75">
      <c r="A39" s="3"/>
      <c r="B39" s="5" t="s">
        <v>235</v>
      </c>
      <c r="C39" s="8">
        <f>C40+C41</f>
        <v>2004332</v>
      </c>
      <c r="D39" s="8">
        <f>D40+D41</f>
        <v>1301322</v>
      </c>
    </row>
    <row r="40" spans="1:4" ht="12.75">
      <c r="A40" s="3"/>
      <c r="B40" s="5" t="s">
        <v>37</v>
      </c>
      <c r="C40" s="8">
        <v>0</v>
      </c>
      <c r="D40" s="8"/>
    </row>
    <row r="41" spans="1:4" ht="12.75">
      <c r="A41" s="3"/>
      <c r="B41" s="5" t="s">
        <v>38</v>
      </c>
      <c r="C41" s="8">
        <v>2004332</v>
      </c>
      <c r="D41" s="8">
        <v>1301322</v>
      </c>
    </row>
    <row r="42" spans="1:4" s="14" customFormat="1" ht="12.75">
      <c r="A42" s="400" t="s">
        <v>39</v>
      </c>
      <c r="B42" s="398" t="s">
        <v>40</v>
      </c>
      <c r="C42" s="399">
        <f>C44+C43</f>
        <v>18536</v>
      </c>
      <c r="D42" s="399">
        <f>D44+D43</f>
        <v>18536</v>
      </c>
    </row>
    <row r="43" spans="1:4" ht="12.75">
      <c r="A43" s="3"/>
      <c r="B43" s="5" t="s">
        <v>236</v>
      </c>
      <c r="C43" s="8">
        <v>7000</v>
      </c>
      <c r="D43" s="8">
        <v>7000</v>
      </c>
    </row>
    <row r="44" spans="1:4" ht="12.75">
      <c r="A44" s="3"/>
      <c r="B44" s="5" t="s">
        <v>237</v>
      </c>
      <c r="C44" s="8">
        <v>11536</v>
      </c>
      <c r="D44" s="8">
        <v>11536</v>
      </c>
    </row>
    <row r="45" spans="1:4" s="14" customFormat="1" ht="12.75">
      <c r="A45" s="400" t="s">
        <v>43</v>
      </c>
      <c r="B45" s="398" t="s">
        <v>99</v>
      </c>
      <c r="C45" s="399">
        <f>C46+C47</f>
        <v>7000</v>
      </c>
      <c r="D45" s="399">
        <f>D46+D47</f>
        <v>7000</v>
      </c>
    </row>
    <row r="46" spans="1:4" ht="12.75">
      <c r="A46" s="3"/>
      <c r="B46" s="5" t="s">
        <v>386</v>
      </c>
      <c r="C46" s="8">
        <v>2000</v>
      </c>
      <c r="D46" s="8">
        <v>2000</v>
      </c>
    </row>
    <row r="47" spans="1:4" ht="12.75">
      <c r="A47" s="3"/>
      <c r="B47" s="5" t="s">
        <v>387</v>
      </c>
      <c r="C47" s="8">
        <v>5000</v>
      </c>
      <c r="D47" s="8">
        <v>5000</v>
      </c>
    </row>
    <row r="48" spans="1:4" s="10" customFormat="1" ht="28.5" customHeight="1">
      <c r="A48" s="735" t="s">
        <v>47</v>
      </c>
      <c r="B48" s="736"/>
      <c r="C48" s="9">
        <f>C4+C22+C31+C35+C42+C45</f>
        <v>4731679</v>
      </c>
      <c r="D48" s="9">
        <f>D4+D22+D31+D35+D42+D45</f>
        <v>4042118</v>
      </c>
    </row>
    <row r="49" spans="1:4" ht="12.75">
      <c r="A49" s="3" t="s">
        <v>48</v>
      </c>
      <c r="B49" s="737" t="s">
        <v>49</v>
      </c>
      <c r="C49" s="738"/>
      <c r="D49" s="465"/>
    </row>
    <row r="50" spans="1:4" ht="12.75">
      <c r="A50" s="3"/>
      <c r="B50" s="3" t="s">
        <v>50</v>
      </c>
      <c r="C50" s="11">
        <v>301549</v>
      </c>
      <c r="D50" s="11">
        <v>301549</v>
      </c>
    </row>
    <row r="51" spans="1:4" ht="12.75">
      <c r="A51" s="3"/>
      <c r="B51" s="4" t="s">
        <v>51</v>
      </c>
      <c r="C51" s="5"/>
      <c r="D51" s="5"/>
    </row>
    <row r="52" spans="1:4" s="14" customFormat="1" ht="28.5" customHeight="1">
      <c r="A52" s="735" t="s">
        <v>52</v>
      </c>
      <c r="B52" s="736"/>
      <c r="C52" s="12">
        <f>C50+C51</f>
        <v>301549</v>
      </c>
      <c r="D52" s="12">
        <f>D50+D51</f>
        <v>301549</v>
      </c>
    </row>
    <row r="53" spans="1:4" ht="12.75">
      <c r="A53" s="3" t="s">
        <v>53</v>
      </c>
      <c r="B53" s="737" t="s">
        <v>54</v>
      </c>
      <c r="C53" s="738"/>
      <c r="D53" s="465"/>
    </row>
    <row r="54" spans="1:4" ht="12.75">
      <c r="A54" s="3"/>
      <c r="B54" s="3" t="s">
        <v>238</v>
      </c>
      <c r="C54" s="6"/>
      <c r="D54" s="6"/>
    </row>
    <row r="55" spans="1:4" ht="12.75">
      <c r="A55" s="3"/>
      <c r="B55" s="3" t="s">
        <v>239</v>
      </c>
      <c r="C55" s="6">
        <v>431672</v>
      </c>
      <c r="D55" s="6">
        <v>431672</v>
      </c>
    </row>
    <row r="56" spans="1:4" s="14" customFormat="1" ht="28.5" customHeight="1">
      <c r="A56" s="735" t="s">
        <v>57</v>
      </c>
      <c r="B56" s="739"/>
      <c r="C56" s="15">
        <f>C54+C55</f>
        <v>431672</v>
      </c>
      <c r="D56" s="15">
        <f>D54+D55</f>
        <v>431672</v>
      </c>
    </row>
    <row r="57" spans="1:4" ht="12.75">
      <c r="A57" s="740" t="s">
        <v>58</v>
      </c>
      <c r="B57" s="741"/>
      <c r="C57" s="16">
        <f>SUM(C48+C52+C56)</f>
        <v>5464900</v>
      </c>
      <c r="D57" s="16">
        <f>SUM(D48+D52+D56)</f>
        <v>4775339</v>
      </c>
    </row>
    <row r="59" spans="1:3" s="1" customFormat="1" ht="48.75" customHeight="1">
      <c r="A59" s="734"/>
      <c r="B59" s="734"/>
      <c r="C59" s="734"/>
    </row>
  </sheetData>
  <sheetProtection/>
  <mergeCells count="9">
    <mergeCell ref="B1:C1"/>
    <mergeCell ref="B2:C2"/>
    <mergeCell ref="A48:B48"/>
    <mergeCell ref="B49:C49"/>
    <mergeCell ref="A59:C59"/>
    <mergeCell ref="A52:B52"/>
    <mergeCell ref="B53:C53"/>
    <mergeCell ref="A56:B56"/>
    <mergeCell ref="A57:B57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8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103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63.421875" style="0" customWidth="1"/>
    <col min="2" max="2" width="16.28125" style="0" customWidth="1"/>
    <col min="3" max="3" width="14.8515625" style="0" customWidth="1"/>
  </cols>
  <sheetData>
    <row r="1" spans="1:2" ht="12.75">
      <c r="A1" s="724" t="s">
        <v>560</v>
      </c>
      <c r="B1" s="725"/>
    </row>
    <row r="2" spans="1:3" ht="13.5" thickBot="1">
      <c r="A2" s="742" t="s">
        <v>435</v>
      </c>
      <c r="B2" s="742"/>
      <c r="C2" s="551" t="s">
        <v>283</v>
      </c>
    </row>
    <row r="3" spans="1:3" ht="31.5" customHeight="1" thickTop="1">
      <c r="A3" s="745" t="s">
        <v>60</v>
      </c>
      <c r="B3" s="743" t="s">
        <v>414</v>
      </c>
      <c r="C3" s="471" t="s">
        <v>501</v>
      </c>
    </row>
    <row r="4" spans="1:3" ht="0.75" customHeight="1" hidden="1" thickBot="1">
      <c r="A4" s="746"/>
      <c r="B4" s="744"/>
      <c r="C4" s="470"/>
    </row>
    <row r="5" spans="1:3" ht="14.25" customHeight="1">
      <c r="A5" s="613" t="s">
        <v>550</v>
      </c>
      <c r="B5" s="470">
        <v>2200</v>
      </c>
      <c r="C5" s="470">
        <v>1858</v>
      </c>
    </row>
    <row r="6" spans="1:3" ht="15" customHeight="1">
      <c r="A6" s="613" t="s">
        <v>357</v>
      </c>
      <c r="B6" s="470">
        <v>1192</v>
      </c>
      <c r="C6" s="470">
        <v>1100</v>
      </c>
    </row>
    <row r="7" spans="1:3" ht="12" customHeight="1">
      <c r="A7" s="445" t="s">
        <v>153</v>
      </c>
      <c r="B7" s="466">
        <f>SUM(B9:B22)-B11</f>
        <v>580588</v>
      </c>
      <c r="C7" s="507">
        <f>SUM(C9:C22)-C11</f>
        <v>580588</v>
      </c>
    </row>
    <row r="8" spans="1:3" ht="11.25" customHeight="1">
      <c r="A8" s="446" t="s">
        <v>154</v>
      </c>
      <c r="B8" s="467"/>
      <c r="C8" s="470"/>
    </row>
    <row r="9" spans="1:3" ht="15" customHeight="1">
      <c r="A9" s="447" t="s">
        <v>167</v>
      </c>
      <c r="B9" s="532">
        <v>47614</v>
      </c>
      <c r="C9" s="532">
        <v>47614</v>
      </c>
    </row>
    <row r="10" spans="1:3" ht="15" customHeight="1">
      <c r="A10" s="447" t="s">
        <v>168</v>
      </c>
      <c r="B10" s="532">
        <v>96000</v>
      </c>
      <c r="C10" s="532">
        <v>96000</v>
      </c>
    </row>
    <row r="11" spans="1:3" ht="15" customHeight="1">
      <c r="A11" s="447" t="s">
        <v>169</v>
      </c>
      <c r="B11" s="532">
        <v>70000</v>
      </c>
      <c r="C11" s="532">
        <v>70000</v>
      </c>
    </row>
    <row r="12" spans="1:3" ht="15" customHeight="1">
      <c r="A12" s="447" t="s">
        <v>172</v>
      </c>
      <c r="B12" s="532">
        <v>24000</v>
      </c>
      <c r="C12" s="532">
        <v>24000</v>
      </c>
    </row>
    <row r="13" spans="1:3" ht="15.75" customHeight="1">
      <c r="A13" s="447" t="s">
        <v>176</v>
      </c>
      <c r="B13" s="532">
        <v>20000</v>
      </c>
      <c r="C13" s="532">
        <v>20000</v>
      </c>
    </row>
    <row r="14" spans="1:3" ht="15" customHeight="1">
      <c r="A14" s="447" t="s">
        <v>181</v>
      </c>
      <c r="B14" s="532">
        <v>44820</v>
      </c>
      <c r="C14" s="532">
        <v>44820</v>
      </c>
    </row>
    <row r="15" spans="1:3" ht="15" customHeight="1">
      <c r="A15" s="447" t="s">
        <v>182</v>
      </c>
      <c r="B15" s="532">
        <v>22649</v>
      </c>
      <c r="C15" s="532">
        <v>22649</v>
      </c>
    </row>
    <row r="16" spans="1:3" ht="15" customHeight="1">
      <c r="A16" s="448" t="s">
        <v>183</v>
      </c>
      <c r="B16" s="532">
        <v>175000</v>
      </c>
      <c r="C16" s="532">
        <v>175000</v>
      </c>
    </row>
    <row r="17" spans="1:3" ht="15" customHeight="1">
      <c r="A17" s="448" t="s">
        <v>184</v>
      </c>
      <c r="B17" s="532">
        <v>90</v>
      </c>
      <c r="C17" s="532">
        <v>90</v>
      </c>
    </row>
    <row r="18" spans="1:3" ht="15" customHeight="1">
      <c r="A18" s="448" t="s">
        <v>185</v>
      </c>
      <c r="B18" s="532">
        <v>4050</v>
      </c>
      <c r="C18" s="532">
        <v>4050</v>
      </c>
    </row>
    <row r="19" spans="1:3" ht="12.75" customHeight="1">
      <c r="A19" s="448" t="s">
        <v>186</v>
      </c>
      <c r="B19" s="532">
        <v>65000</v>
      </c>
      <c r="C19" s="532">
        <v>65000</v>
      </c>
    </row>
    <row r="20" spans="1:5" ht="12.75" customHeight="1">
      <c r="A20" s="534" t="s">
        <v>175</v>
      </c>
      <c r="B20" s="532">
        <v>66103</v>
      </c>
      <c r="C20" s="532">
        <v>66103</v>
      </c>
      <c r="E20" s="196"/>
    </row>
    <row r="21" spans="1:3" ht="12.75" customHeight="1">
      <c r="A21" s="448" t="s">
        <v>178</v>
      </c>
      <c r="B21" s="532">
        <v>2670</v>
      </c>
      <c r="C21" s="532">
        <v>2670</v>
      </c>
    </row>
    <row r="22" spans="1:3" ht="12.75" customHeight="1">
      <c r="A22" s="448" t="s">
        <v>483</v>
      </c>
      <c r="B22" s="532">
        <v>12592</v>
      </c>
      <c r="C22" s="532">
        <v>12592</v>
      </c>
    </row>
    <row r="23" spans="1:3" ht="15" customHeight="1">
      <c r="A23" s="449" t="s">
        <v>189</v>
      </c>
      <c r="B23" s="467">
        <f>B26+B34+B35+B36+B37+B38+B39+B42+B43+B44+B33+B40+B41</f>
        <v>122813</v>
      </c>
      <c r="C23" s="508">
        <f>C26+C34+C35+C36+C37+C38+C39+C42+C43+C44+C33+C40+C41</f>
        <v>123868</v>
      </c>
    </row>
    <row r="24" spans="1:3" ht="15" customHeight="1">
      <c r="A24" s="450" t="s">
        <v>190</v>
      </c>
      <c r="B24" s="467"/>
      <c r="C24" s="470"/>
    </row>
    <row r="25" spans="1:3" ht="15" customHeight="1" hidden="1">
      <c r="A25" s="446"/>
      <c r="B25" s="467"/>
      <c r="C25" s="470"/>
    </row>
    <row r="26" spans="1:3" ht="15" customHeight="1">
      <c r="A26" s="451" t="s">
        <v>191</v>
      </c>
      <c r="B26" s="467">
        <f>B27+B28+B29+B30+B31+B32</f>
        <v>2120</v>
      </c>
      <c r="C26" s="508">
        <f>C27+C28+C29+C30+C31+C32</f>
        <v>2120</v>
      </c>
    </row>
    <row r="27" spans="1:3" ht="15" customHeight="1">
      <c r="A27" s="448" t="s">
        <v>192</v>
      </c>
      <c r="B27" s="468">
        <v>200</v>
      </c>
      <c r="C27" s="532">
        <v>200</v>
      </c>
    </row>
    <row r="28" spans="1:3" ht="15" customHeight="1">
      <c r="A28" s="448" t="s">
        <v>193</v>
      </c>
      <c r="B28" s="468">
        <v>100</v>
      </c>
      <c r="C28" s="532">
        <v>100</v>
      </c>
    </row>
    <row r="29" spans="1:6" ht="15" customHeight="1">
      <c r="A29" s="448" t="s">
        <v>194</v>
      </c>
      <c r="B29" s="468">
        <v>1500</v>
      </c>
      <c r="C29" s="532">
        <v>1500</v>
      </c>
      <c r="F29" s="17"/>
    </row>
    <row r="30" spans="1:3" ht="15" customHeight="1">
      <c r="A30" s="448" t="s">
        <v>195</v>
      </c>
      <c r="B30" s="468">
        <v>200</v>
      </c>
      <c r="C30" s="532">
        <v>200</v>
      </c>
    </row>
    <row r="31" spans="1:3" ht="15" customHeight="1">
      <c r="A31" s="448" t="s">
        <v>510</v>
      </c>
      <c r="B31" s="468">
        <v>20</v>
      </c>
      <c r="C31" s="532">
        <v>20</v>
      </c>
    </row>
    <row r="32" spans="1:3" ht="15" customHeight="1">
      <c r="A32" s="448" t="s">
        <v>511</v>
      </c>
      <c r="B32" s="468">
        <v>100</v>
      </c>
      <c r="C32" s="532">
        <v>100</v>
      </c>
    </row>
    <row r="33" spans="1:3" ht="15" customHeight="1">
      <c r="A33" s="448" t="s">
        <v>411</v>
      </c>
      <c r="B33" s="468">
        <v>1000</v>
      </c>
      <c r="C33" s="532">
        <v>1000</v>
      </c>
    </row>
    <row r="34" spans="1:3" ht="15" customHeight="1">
      <c r="A34" s="448" t="s">
        <v>196</v>
      </c>
      <c r="B34" s="468">
        <v>5000</v>
      </c>
      <c r="C34" s="532">
        <v>5000</v>
      </c>
    </row>
    <row r="35" spans="1:3" ht="15" customHeight="1">
      <c r="A35" s="448" t="s">
        <v>197</v>
      </c>
      <c r="B35" s="468">
        <v>1500</v>
      </c>
      <c r="C35" s="532">
        <v>1500</v>
      </c>
    </row>
    <row r="36" spans="1:3" ht="15" customHeight="1">
      <c r="A36" s="448" t="s">
        <v>198</v>
      </c>
      <c r="B36" s="468">
        <v>1500</v>
      </c>
      <c r="C36" s="532">
        <v>1500</v>
      </c>
    </row>
    <row r="37" spans="1:3" ht="15" customHeight="1">
      <c r="A37" s="448" t="s">
        <v>199</v>
      </c>
      <c r="B37" s="468">
        <v>492</v>
      </c>
      <c r="C37" s="532">
        <v>492</v>
      </c>
    </row>
    <row r="38" spans="1:3" ht="15" customHeight="1">
      <c r="A38" s="448" t="s">
        <v>200</v>
      </c>
      <c r="B38" s="468">
        <v>60</v>
      </c>
      <c r="C38" s="532">
        <v>60</v>
      </c>
    </row>
    <row r="39" spans="1:3" ht="15" customHeight="1">
      <c r="A39" s="448" t="s">
        <v>201</v>
      </c>
      <c r="B39" s="468">
        <v>2500</v>
      </c>
      <c r="C39" s="532">
        <v>2500</v>
      </c>
    </row>
    <row r="40" spans="1:3" ht="15" customHeight="1">
      <c r="A40" s="448" t="s">
        <v>513</v>
      </c>
      <c r="B40" s="468">
        <v>360</v>
      </c>
      <c r="C40" s="532">
        <v>360</v>
      </c>
    </row>
    <row r="41" spans="1:3" ht="15" customHeight="1">
      <c r="A41" s="448" t="s">
        <v>514</v>
      </c>
      <c r="B41" s="468">
        <v>150</v>
      </c>
      <c r="C41" s="532">
        <v>150</v>
      </c>
    </row>
    <row r="42" spans="1:3" ht="15" customHeight="1">
      <c r="A42" s="448" t="s">
        <v>512</v>
      </c>
      <c r="B42" s="468">
        <v>83736</v>
      </c>
      <c r="C42" s="532">
        <v>83736</v>
      </c>
    </row>
    <row r="43" spans="1:3" ht="15" customHeight="1">
      <c r="A43" s="448" t="s">
        <v>202</v>
      </c>
      <c r="B43" s="468">
        <v>1800</v>
      </c>
      <c r="C43" s="532">
        <v>1625</v>
      </c>
    </row>
    <row r="44" spans="1:3" ht="15" customHeight="1">
      <c r="A44" s="451" t="s">
        <v>203</v>
      </c>
      <c r="B44" s="462">
        <f>B45+B47+B48+B49+B50+B51+B52+B53+B54+B55+B56+B57</f>
        <v>22595</v>
      </c>
      <c r="C44" s="348">
        <f>C45+C47+C48+C49+C50+C51+C52+C53+C54+C55+C56+C57</f>
        <v>23825</v>
      </c>
    </row>
    <row r="45" spans="1:3" ht="15" customHeight="1">
      <c r="A45" s="446" t="s">
        <v>204</v>
      </c>
      <c r="B45" s="468">
        <v>4500</v>
      </c>
      <c r="C45" s="532">
        <v>5500</v>
      </c>
    </row>
    <row r="46" spans="1:3" ht="15" customHeight="1">
      <c r="A46" s="446" t="s">
        <v>233</v>
      </c>
      <c r="B46" s="468"/>
      <c r="C46" s="532"/>
    </row>
    <row r="47" spans="1:3" ht="15" customHeight="1">
      <c r="A47" s="448" t="s">
        <v>205</v>
      </c>
      <c r="B47" s="468">
        <v>4500</v>
      </c>
      <c r="C47" s="532">
        <v>4500</v>
      </c>
    </row>
    <row r="48" spans="1:3" ht="15" customHeight="1">
      <c r="A48" s="448" t="s">
        <v>206</v>
      </c>
      <c r="B48" s="468">
        <v>10360</v>
      </c>
      <c r="C48" s="532">
        <v>10360</v>
      </c>
    </row>
    <row r="49" spans="1:3" ht="15" customHeight="1">
      <c r="A49" s="448" t="s">
        <v>207</v>
      </c>
      <c r="B49" s="468">
        <v>1100</v>
      </c>
      <c r="C49" s="532">
        <v>1330</v>
      </c>
    </row>
    <row r="50" spans="1:3" ht="15" customHeight="1">
      <c r="A50" s="448" t="s">
        <v>208</v>
      </c>
      <c r="B50" s="468">
        <v>15</v>
      </c>
      <c r="C50" s="532">
        <v>15</v>
      </c>
    </row>
    <row r="51" spans="1:3" ht="15" customHeight="1">
      <c r="A51" s="448" t="s">
        <v>209</v>
      </c>
      <c r="B51" s="468">
        <v>70</v>
      </c>
      <c r="C51" s="532">
        <v>70</v>
      </c>
    </row>
    <row r="52" spans="1:3" ht="15" customHeight="1">
      <c r="A52" s="446" t="s">
        <v>210</v>
      </c>
      <c r="B52" s="468">
        <v>100</v>
      </c>
      <c r="C52" s="532">
        <v>100</v>
      </c>
    </row>
    <row r="53" spans="1:3" ht="15" customHeight="1">
      <c r="A53" s="446" t="s">
        <v>211</v>
      </c>
      <c r="B53" s="468">
        <v>350</v>
      </c>
      <c r="C53" s="532">
        <v>350</v>
      </c>
    </row>
    <row r="54" spans="1:3" ht="15" customHeight="1">
      <c r="A54" s="446" t="s">
        <v>212</v>
      </c>
      <c r="B54" s="468">
        <v>100</v>
      </c>
      <c r="C54" s="532">
        <v>100</v>
      </c>
    </row>
    <row r="55" spans="1:3" ht="15" customHeight="1">
      <c r="A55" s="446" t="s">
        <v>213</v>
      </c>
      <c r="B55" s="468">
        <v>100</v>
      </c>
      <c r="C55" s="532">
        <v>100</v>
      </c>
    </row>
    <row r="56" spans="1:3" ht="15" customHeight="1">
      <c r="A56" s="446" t="s">
        <v>214</v>
      </c>
      <c r="B56" s="468">
        <v>1300</v>
      </c>
      <c r="C56" s="532">
        <v>1300</v>
      </c>
    </row>
    <row r="57" spans="1:3" ht="15" customHeight="1">
      <c r="A57" s="446" t="s">
        <v>215</v>
      </c>
      <c r="B57" s="468">
        <v>100</v>
      </c>
      <c r="C57" s="532">
        <v>100</v>
      </c>
    </row>
    <row r="58" spans="1:3" ht="15" customHeight="1">
      <c r="A58" s="449" t="s">
        <v>216</v>
      </c>
      <c r="B58" s="466">
        <f>SUM(B59:B76)</f>
        <v>131450</v>
      </c>
      <c r="C58" s="507">
        <f>SUM(C59:C76)</f>
        <v>131450</v>
      </c>
    </row>
    <row r="59" spans="1:3" ht="15" customHeight="1">
      <c r="A59" s="448" t="s">
        <v>388</v>
      </c>
      <c r="B59" s="468">
        <v>55000</v>
      </c>
      <c r="C59" s="532">
        <v>55000</v>
      </c>
    </row>
    <row r="60" spans="1:3" ht="15" customHeight="1">
      <c r="A60" s="448" t="s">
        <v>389</v>
      </c>
      <c r="B60" s="468">
        <v>17600</v>
      </c>
      <c r="C60" s="532">
        <v>17600</v>
      </c>
    </row>
    <row r="61" spans="1:3" ht="15" customHeight="1">
      <c r="A61" s="448" t="s">
        <v>217</v>
      </c>
      <c r="B61" s="468">
        <v>5000</v>
      </c>
      <c r="C61" s="532">
        <v>5000</v>
      </c>
    </row>
    <row r="62" spans="1:3" ht="15" customHeight="1">
      <c r="A62" s="448" t="s">
        <v>218</v>
      </c>
      <c r="B62" s="468">
        <v>200</v>
      </c>
      <c r="C62" s="532">
        <v>200</v>
      </c>
    </row>
    <row r="63" spans="1:3" ht="15" customHeight="1">
      <c r="A63" s="448" t="s">
        <v>219</v>
      </c>
      <c r="B63" s="468">
        <v>6000</v>
      </c>
      <c r="C63" s="532">
        <v>6000</v>
      </c>
    </row>
    <row r="64" spans="1:3" ht="15" customHeight="1">
      <c r="A64" s="448" t="s">
        <v>220</v>
      </c>
      <c r="B64" s="468">
        <v>2500</v>
      </c>
      <c r="C64" s="532">
        <v>2500</v>
      </c>
    </row>
    <row r="65" spans="1:3" ht="15" customHeight="1">
      <c r="A65" s="448" t="s">
        <v>221</v>
      </c>
      <c r="B65" s="468">
        <v>600</v>
      </c>
      <c r="C65" s="532">
        <v>600</v>
      </c>
    </row>
    <row r="66" spans="1:3" ht="15" customHeight="1">
      <c r="A66" s="448" t="s">
        <v>222</v>
      </c>
      <c r="B66" s="468">
        <v>1850</v>
      </c>
      <c r="C66" s="532">
        <v>1850</v>
      </c>
    </row>
    <row r="67" spans="1:3" ht="15" customHeight="1">
      <c r="A67" s="448" t="s">
        <v>223</v>
      </c>
      <c r="B67" s="468">
        <v>2500</v>
      </c>
      <c r="C67" s="532">
        <v>2500</v>
      </c>
    </row>
    <row r="68" spans="1:3" ht="15" customHeight="1">
      <c r="A68" s="448" t="s">
        <v>224</v>
      </c>
      <c r="B68" s="468">
        <v>1000</v>
      </c>
      <c r="C68" s="532">
        <v>1000</v>
      </c>
    </row>
    <row r="69" spans="1:3" ht="15" customHeight="1">
      <c r="A69" s="448" t="s">
        <v>225</v>
      </c>
      <c r="B69" s="468">
        <v>6500</v>
      </c>
      <c r="C69" s="532">
        <v>6500</v>
      </c>
    </row>
    <row r="70" spans="1:3" ht="15" customHeight="1">
      <c r="A70" s="448" t="s">
        <v>226</v>
      </c>
      <c r="B70" s="468">
        <v>13000</v>
      </c>
      <c r="C70" s="532">
        <v>13000</v>
      </c>
    </row>
    <row r="71" spans="1:3" ht="15" customHeight="1">
      <c r="A71" s="448" t="s">
        <v>227</v>
      </c>
      <c r="B71" s="468">
        <v>1500</v>
      </c>
      <c r="C71" s="532">
        <v>1500</v>
      </c>
    </row>
    <row r="72" spans="1:3" ht="15" customHeight="1">
      <c r="A72" s="448" t="s">
        <v>228</v>
      </c>
      <c r="B72" s="468">
        <v>10000</v>
      </c>
      <c r="C72" s="532">
        <v>10000</v>
      </c>
    </row>
    <row r="73" spans="1:3" ht="15" customHeight="1">
      <c r="A73" s="448" t="s">
        <v>229</v>
      </c>
      <c r="B73" s="468">
        <v>6000</v>
      </c>
      <c r="C73" s="532">
        <v>6000</v>
      </c>
    </row>
    <row r="74" spans="1:3" ht="15" customHeight="1">
      <c r="A74" s="448" t="s">
        <v>230</v>
      </c>
      <c r="B74" s="468">
        <v>300</v>
      </c>
      <c r="C74" s="532">
        <v>300</v>
      </c>
    </row>
    <row r="75" spans="1:3" ht="15" customHeight="1">
      <c r="A75" s="448" t="s">
        <v>231</v>
      </c>
      <c r="B75" s="468">
        <v>400</v>
      </c>
      <c r="C75" s="532">
        <v>400</v>
      </c>
    </row>
    <row r="76" spans="1:3" ht="15" customHeight="1">
      <c r="A76" s="448" t="s">
        <v>232</v>
      </c>
      <c r="B76" s="468">
        <v>1500</v>
      </c>
      <c r="C76" s="532">
        <v>1500</v>
      </c>
    </row>
    <row r="77" spans="1:3" ht="15" customHeight="1">
      <c r="A77" s="452" t="s">
        <v>459</v>
      </c>
      <c r="B77" s="462">
        <f>B78+B79</f>
        <v>2211676</v>
      </c>
      <c r="C77" s="348">
        <f>C78+C79</f>
        <v>1474426</v>
      </c>
    </row>
    <row r="78" spans="1:3" ht="15" customHeight="1">
      <c r="A78" s="446" t="s">
        <v>77</v>
      </c>
      <c r="B78" s="463">
        <f>'6. P.H. beruházás'!C19+'6. P.H. beruházás'!C30+'6. P.H. beruházás'!C51</f>
        <v>2133947</v>
      </c>
      <c r="C78" s="413">
        <f>'6. P.H. beruházás'!D19+'6. P.H. beruházás'!D30+'6. P.H. beruházás'!D51</f>
        <v>1432677</v>
      </c>
    </row>
    <row r="79" spans="1:3" ht="15" customHeight="1">
      <c r="A79" s="446" t="s">
        <v>78</v>
      </c>
      <c r="B79" s="463">
        <f>'7.  felújítás'!C16</f>
        <v>77729</v>
      </c>
      <c r="C79" s="413">
        <f>'7.  felújítás'!D16</f>
        <v>41749</v>
      </c>
    </row>
    <row r="80" spans="1:3" ht="12.75">
      <c r="A80" s="453" t="s">
        <v>286</v>
      </c>
      <c r="B80" s="462">
        <v>500</v>
      </c>
      <c r="C80" s="348">
        <f>'11.sz. melléklet ált. és céltar'!E8</f>
        <v>500</v>
      </c>
    </row>
    <row r="81" spans="1:3" ht="12.75">
      <c r="A81" s="453" t="s">
        <v>365</v>
      </c>
      <c r="B81" s="462">
        <v>249886</v>
      </c>
      <c r="C81" s="348">
        <f>'11.sz. melléklet ált. és céltar'!E9</f>
        <v>279805</v>
      </c>
    </row>
    <row r="82" spans="1:3" ht="12.75">
      <c r="A82" s="539" t="s">
        <v>442</v>
      </c>
      <c r="B82" s="462">
        <v>500</v>
      </c>
      <c r="C82" s="348">
        <v>500</v>
      </c>
    </row>
    <row r="83" spans="1:3" ht="12.75">
      <c r="A83" s="323" t="s">
        <v>143</v>
      </c>
      <c r="B83" s="462">
        <v>32000</v>
      </c>
      <c r="C83" s="348">
        <v>32000</v>
      </c>
    </row>
    <row r="84" spans="1:3" ht="12.75">
      <c r="A84" s="454" t="s">
        <v>431</v>
      </c>
      <c r="B84" s="462">
        <v>4261</v>
      </c>
      <c r="C84" s="348">
        <v>4261</v>
      </c>
    </row>
    <row r="85" spans="1:3" ht="12.75">
      <c r="A85" s="455" t="s">
        <v>460</v>
      </c>
      <c r="B85" s="462">
        <v>54856</v>
      </c>
      <c r="C85" s="348">
        <v>54856</v>
      </c>
    </row>
    <row r="86" spans="1:3" ht="12.75">
      <c r="A86" s="455" t="s">
        <v>463</v>
      </c>
      <c r="B86" s="462">
        <v>160101</v>
      </c>
      <c r="C86" s="348">
        <v>160101</v>
      </c>
    </row>
    <row r="87" spans="1:3" ht="12.75">
      <c r="A87" s="455" t="s">
        <v>461</v>
      </c>
      <c r="B87" s="462">
        <v>1500</v>
      </c>
      <c r="C87" s="348">
        <v>1500</v>
      </c>
    </row>
    <row r="88" spans="1:3" ht="13.5" thickBot="1">
      <c r="A88" s="456" t="s">
        <v>462</v>
      </c>
      <c r="B88" s="469">
        <v>1500</v>
      </c>
      <c r="C88" s="533">
        <v>1500</v>
      </c>
    </row>
    <row r="89" spans="1:3" ht="14.25" thickBot="1" thickTop="1">
      <c r="A89" s="458" t="s">
        <v>145</v>
      </c>
      <c r="B89" s="694">
        <f>B5+B6+B7+B23+B58+B77+B80+B81+B82+B83+B84+B85+B86+B87+B88</f>
        <v>3555023</v>
      </c>
      <c r="C89" s="555">
        <f>C7+C23+C58+C77+C80+C81+C82+C84+C85+C86+C87+C88+C83+C6+C5</f>
        <v>2848313</v>
      </c>
    </row>
    <row r="90" spans="1:5" ht="13.5" thickTop="1">
      <c r="A90" s="67"/>
      <c r="B90" s="67"/>
      <c r="E90" s="17"/>
    </row>
    <row r="91" spans="1:2" ht="12.75">
      <c r="A91" s="67"/>
      <c r="B91" s="192"/>
    </row>
    <row r="92" spans="1:2" ht="12.75">
      <c r="A92" s="67"/>
      <c r="B92" s="67"/>
    </row>
    <row r="93" spans="1:2" ht="12.75">
      <c r="A93" s="67"/>
      <c r="B93" s="68"/>
    </row>
    <row r="94" spans="1:2" ht="12.75">
      <c r="A94" s="67"/>
      <c r="B94" s="67"/>
    </row>
    <row r="95" spans="1:2" ht="12.75">
      <c r="A95" s="67"/>
      <c r="B95" s="67"/>
    </row>
    <row r="96" spans="1:2" ht="12.75">
      <c r="A96" s="67"/>
      <c r="B96" s="67"/>
    </row>
    <row r="97" spans="1:2" ht="12.75">
      <c r="A97" s="67"/>
      <c r="B97" s="67"/>
    </row>
    <row r="98" spans="1:2" ht="12.75">
      <c r="A98" s="67"/>
      <c r="B98" s="67"/>
    </row>
    <row r="99" spans="1:2" ht="12.75">
      <c r="A99" s="457"/>
      <c r="B99" s="67"/>
    </row>
    <row r="100" spans="1:2" ht="12.75">
      <c r="A100" s="67"/>
      <c r="B100" s="67"/>
    </row>
    <row r="101" spans="1:2" ht="12.75">
      <c r="A101" s="67"/>
      <c r="B101" s="67"/>
    </row>
    <row r="102" spans="1:2" ht="12.75">
      <c r="A102" s="67"/>
      <c r="B102" s="67"/>
    </row>
    <row r="103" spans="1:2" ht="12.75">
      <c r="A103" s="67"/>
      <c r="B103" s="67"/>
    </row>
  </sheetData>
  <sheetProtection/>
  <mergeCells count="4">
    <mergeCell ref="A1:B1"/>
    <mergeCell ref="A2:B2"/>
    <mergeCell ref="B3:B4"/>
    <mergeCell ref="A3:A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73"/>
  <sheetViews>
    <sheetView zoomScale="120" zoomScaleNormal="120" zoomScalePageLayoutView="0" workbookViewId="0" topLeftCell="A43">
      <selection activeCell="A2" sqref="A2:G2"/>
    </sheetView>
  </sheetViews>
  <sheetFormatPr defaultColWidth="9.140625" defaultRowHeight="12.75"/>
  <cols>
    <col min="1" max="1" width="4.7109375" style="0" customWidth="1"/>
    <col min="2" max="2" width="34.421875" style="0" customWidth="1"/>
    <col min="3" max="3" width="11.7109375" style="0" customWidth="1"/>
    <col min="4" max="4" width="10.421875" style="0" customWidth="1"/>
    <col min="5" max="5" width="8.57421875" style="0" customWidth="1"/>
    <col min="6" max="6" width="9.57421875" style="0" customWidth="1"/>
    <col min="7" max="7" width="12.140625" style="175" customWidth="1"/>
    <col min="8" max="8" width="18.00390625" style="106" customWidth="1"/>
  </cols>
  <sheetData>
    <row r="1" spans="1:7" ht="16.5">
      <c r="A1" s="755" t="s">
        <v>561</v>
      </c>
      <c r="B1" s="755"/>
      <c r="C1" s="755"/>
      <c r="D1" s="755"/>
      <c r="E1" s="755"/>
      <c r="F1" s="755"/>
      <c r="G1" s="755"/>
    </row>
    <row r="2" spans="1:7" ht="16.5">
      <c r="A2" s="755" t="s">
        <v>437</v>
      </c>
      <c r="B2" s="755"/>
      <c r="C2" s="755"/>
      <c r="D2" s="755"/>
      <c r="E2" s="755"/>
      <c r="F2" s="755"/>
      <c r="G2" s="755"/>
    </row>
    <row r="3" spans="1:7" ht="17.25" thickBot="1">
      <c r="A3" s="756" t="s">
        <v>283</v>
      </c>
      <c r="B3" s="756"/>
      <c r="C3" s="756"/>
      <c r="D3" s="756"/>
      <c r="E3" s="756"/>
      <c r="F3" s="756"/>
      <c r="G3" s="756"/>
    </row>
    <row r="4" spans="1:7" ht="45" customHeight="1" thickBot="1">
      <c r="A4" s="107" t="s">
        <v>256</v>
      </c>
      <c r="B4" s="108" t="s">
        <v>257</v>
      </c>
      <c r="C4" s="108" t="s">
        <v>414</v>
      </c>
      <c r="D4" s="108" t="s">
        <v>477</v>
      </c>
      <c r="E4" s="108" t="s">
        <v>258</v>
      </c>
      <c r="F4" s="108" t="s">
        <v>259</v>
      </c>
      <c r="G4" s="109" t="s">
        <v>390</v>
      </c>
    </row>
    <row r="5" spans="1:7" ht="15" customHeight="1" thickBot="1">
      <c r="A5" s="32"/>
      <c r="B5" s="110"/>
      <c r="C5" s="110"/>
      <c r="D5" s="110"/>
      <c r="E5" s="110"/>
      <c r="F5" s="110"/>
      <c r="G5" s="111"/>
    </row>
    <row r="6" spans="1:7" ht="20.25" customHeight="1" thickBot="1">
      <c r="A6" s="112" t="s">
        <v>2</v>
      </c>
      <c r="B6" s="747" t="s">
        <v>260</v>
      </c>
      <c r="C6" s="747"/>
      <c r="D6" s="747"/>
      <c r="E6" s="747"/>
      <c r="F6" s="747"/>
      <c r="G6" s="752"/>
    </row>
    <row r="7" spans="1:10" ht="37.5" customHeight="1">
      <c r="A7" s="113" t="s">
        <v>62</v>
      </c>
      <c r="B7" s="114" t="s">
        <v>261</v>
      </c>
      <c r="C7" s="115">
        <v>480</v>
      </c>
      <c r="D7" s="115">
        <v>480</v>
      </c>
      <c r="E7" s="115">
        <v>480</v>
      </c>
      <c r="F7" s="115"/>
      <c r="G7" s="116" t="s">
        <v>391</v>
      </c>
      <c r="H7" s="750"/>
      <c r="I7" s="751"/>
      <c r="J7" s="751"/>
    </row>
    <row r="8" spans="1:10" ht="37.5" customHeight="1">
      <c r="A8" s="113" t="s">
        <v>75</v>
      </c>
      <c r="B8" s="114" t="s">
        <v>262</v>
      </c>
      <c r="C8" s="115">
        <v>80</v>
      </c>
      <c r="D8" s="115">
        <v>80</v>
      </c>
      <c r="E8" s="115">
        <v>80</v>
      </c>
      <c r="F8" s="115"/>
      <c r="G8" s="116" t="s">
        <v>391</v>
      </c>
      <c r="H8" s="118"/>
      <c r="I8" s="117"/>
      <c r="J8" s="117"/>
    </row>
    <row r="9" spans="1:10" ht="24.75" customHeight="1">
      <c r="A9" s="113" t="s">
        <v>102</v>
      </c>
      <c r="B9" s="114" t="s">
        <v>263</v>
      </c>
      <c r="C9" s="115">
        <v>2600</v>
      </c>
      <c r="D9" s="115"/>
      <c r="E9" s="115"/>
      <c r="F9" s="115"/>
      <c r="G9" s="116"/>
      <c r="H9" s="118"/>
      <c r="I9" s="117"/>
      <c r="J9" s="117"/>
    </row>
    <row r="10" spans="1:10" ht="24.75" customHeight="1">
      <c r="A10" s="113" t="s">
        <v>108</v>
      </c>
      <c r="B10" s="114" t="s">
        <v>264</v>
      </c>
      <c r="C10" s="115">
        <v>5250</v>
      </c>
      <c r="D10" s="115">
        <v>100</v>
      </c>
      <c r="E10" s="115">
        <v>100</v>
      </c>
      <c r="F10" s="115"/>
      <c r="G10" s="116" t="s">
        <v>391</v>
      </c>
      <c r="H10" s="118"/>
      <c r="I10" s="117"/>
      <c r="J10" s="117"/>
    </row>
    <row r="11" spans="1:10" ht="25.5">
      <c r="A11" s="113" t="s">
        <v>109</v>
      </c>
      <c r="B11" s="114" t="s">
        <v>265</v>
      </c>
      <c r="C11" s="115">
        <v>3700</v>
      </c>
      <c r="D11" s="115"/>
      <c r="E11" s="115"/>
      <c r="F11" s="115"/>
      <c r="G11" s="116"/>
      <c r="H11" s="118"/>
      <c r="I11" s="117"/>
      <c r="J11" s="117"/>
    </row>
    <row r="12" spans="1:10" ht="37.5" customHeight="1">
      <c r="A12" s="113" t="s">
        <v>110</v>
      </c>
      <c r="B12" s="114" t="s">
        <v>266</v>
      </c>
      <c r="C12" s="115">
        <v>3200</v>
      </c>
      <c r="D12" s="115"/>
      <c r="E12" s="115"/>
      <c r="F12" s="115"/>
      <c r="G12" s="116"/>
      <c r="H12" s="118"/>
      <c r="I12" s="117"/>
      <c r="J12" s="117"/>
    </row>
    <row r="13" spans="1:10" ht="64.5" customHeight="1">
      <c r="A13" s="113" t="s">
        <v>112</v>
      </c>
      <c r="B13" s="114" t="s">
        <v>267</v>
      </c>
      <c r="C13" s="115">
        <v>2200</v>
      </c>
      <c r="D13" s="115"/>
      <c r="E13" s="115"/>
      <c r="F13" s="115"/>
      <c r="G13" s="116"/>
      <c r="H13" s="118"/>
      <c r="I13" s="117"/>
      <c r="J13" s="117"/>
    </row>
    <row r="14" spans="1:10" ht="24.75" customHeight="1">
      <c r="A14" s="113" t="s">
        <v>116</v>
      </c>
      <c r="B14" s="114" t="s">
        <v>268</v>
      </c>
      <c r="C14" s="115">
        <v>350</v>
      </c>
      <c r="D14" s="115">
        <v>350</v>
      </c>
      <c r="E14" s="115">
        <v>350</v>
      </c>
      <c r="F14" s="115"/>
      <c r="G14" s="116" t="s">
        <v>391</v>
      </c>
      <c r="H14" s="118"/>
      <c r="I14" s="117"/>
      <c r="J14" s="117"/>
    </row>
    <row r="15" spans="1:7" ht="51">
      <c r="A15" s="113" t="s">
        <v>117</v>
      </c>
      <c r="B15" s="119" t="s">
        <v>392</v>
      </c>
      <c r="C15" s="120">
        <v>1044863</v>
      </c>
      <c r="D15" s="120">
        <v>1044863</v>
      </c>
      <c r="E15" s="120">
        <v>125911</v>
      </c>
      <c r="F15" s="120">
        <v>918952</v>
      </c>
      <c r="G15" s="121" t="s">
        <v>464</v>
      </c>
    </row>
    <row r="16" spans="1:7" ht="25.5">
      <c r="A16" s="661">
        <v>10</v>
      </c>
      <c r="B16" s="119" t="s">
        <v>484</v>
      </c>
      <c r="C16" s="120">
        <v>6075</v>
      </c>
      <c r="D16" s="120">
        <v>6375</v>
      </c>
      <c r="E16" s="120">
        <v>6375</v>
      </c>
      <c r="F16" s="120"/>
      <c r="G16" s="121" t="s">
        <v>391</v>
      </c>
    </row>
    <row r="17" spans="1:7" ht="25.5">
      <c r="A17" s="113">
        <v>11</v>
      </c>
      <c r="B17" s="369" t="s">
        <v>524</v>
      </c>
      <c r="C17" s="377">
        <v>5310</v>
      </c>
      <c r="D17" s="377">
        <v>5310</v>
      </c>
      <c r="E17" s="377">
        <v>5310</v>
      </c>
      <c r="F17" s="377"/>
      <c r="G17" s="695" t="s">
        <v>391</v>
      </c>
    </row>
    <row r="18" spans="1:7" ht="26.25" thickBot="1">
      <c r="A18" s="364">
        <v>12</v>
      </c>
      <c r="B18" s="652" t="s">
        <v>525</v>
      </c>
      <c r="C18" s="653">
        <v>42316</v>
      </c>
      <c r="D18" s="653">
        <v>42316</v>
      </c>
      <c r="E18" s="653">
        <v>42316</v>
      </c>
      <c r="F18" s="653"/>
      <c r="G18" s="654" t="s">
        <v>391</v>
      </c>
    </row>
    <row r="19" spans="1:7" ht="19.5" customHeight="1" thickBot="1">
      <c r="A19" s="122"/>
      <c r="B19" s="123" t="s">
        <v>122</v>
      </c>
      <c r="C19" s="124">
        <f>SUM(C7:C18)</f>
        <v>1116424</v>
      </c>
      <c r="D19" s="124">
        <f>SUM(D7:D18)</f>
        <v>1099874</v>
      </c>
      <c r="E19" s="124">
        <f>SUM(E7:E18)</f>
        <v>180922</v>
      </c>
      <c r="F19" s="124">
        <f>SUM(F7:F15)</f>
        <v>918952</v>
      </c>
      <c r="G19" s="125"/>
    </row>
    <row r="20" spans="1:7" ht="15" customHeight="1">
      <c r="A20" s="126"/>
      <c r="B20" s="68"/>
      <c r="C20" s="68"/>
      <c r="D20" s="68"/>
      <c r="E20" s="68"/>
      <c r="F20" s="68"/>
      <c r="G20" s="127"/>
    </row>
    <row r="21" spans="1:7" ht="15" customHeight="1" thickBot="1">
      <c r="A21" s="128"/>
      <c r="B21" s="129"/>
      <c r="C21" s="130"/>
      <c r="D21" s="130"/>
      <c r="E21" s="130"/>
      <c r="F21" s="130"/>
      <c r="G21" s="554" t="s">
        <v>283</v>
      </c>
    </row>
    <row r="22" spans="1:8" s="134" customFormat="1" ht="45" customHeight="1" thickBot="1">
      <c r="A22" s="132" t="s">
        <v>256</v>
      </c>
      <c r="B22" s="133" t="s">
        <v>257</v>
      </c>
      <c r="C22" s="108" t="s">
        <v>414</v>
      </c>
      <c r="D22" s="108" t="s">
        <v>477</v>
      </c>
      <c r="E22" s="108" t="s">
        <v>269</v>
      </c>
      <c r="F22" s="108" t="s">
        <v>259</v>
      </c>
      <c r="G22" s="109" t="s">
        <v>390</v>
      </c>
      <c r="H22" s="106"/>
    </row>
    <row r="23" spans="1:7" ht="15" customHeight="1" thickBot="1">
      <c r="A23" s="135"/>
      <c r="B23" s="136"/>
      <c r="C23" s="136"/>
      <c r="D23" s="136"/>
      <c r="E23" s="136"/>
      <c r="F23" s="136"/>
      <c r="G23" s="111"/>
    </row>
    <row r="24" spans="1:7" ht="21.75" customHeight="1" thickBot="1">
      <c r="A24" s="137" t="s">
        <v>20</v>
      </c>
      <c r="B24" s="753" t="s">
        <v>270</v>
      </c>
      <c r="C24" s="753"/>
      <c r="D24" s="753"/>
      <c r="E24" s="753"/>
      <c r="F24" s="753"/>
      <c r="G24" s="754"/>
    </row>
    <row r="25" spans="1:7" ht="36" customHeight="1">
      <c r="A25" s="138" t="s">
        <v>62</v>
      </c>
      <c r="B25" s="367" t="s">
        <v>393</v>
      </c>
      <c r="C25" s="29">
        <v>18350</v>
      </c>
      <c r="D25" s="29">
        <v>600</v>
      </c>
      <c r="E25" s="368">
        <v>600</v>
      </c>
      <c r="F25" s="368"/>
      <c r="G25" s="664" t="s">
        <v>530</v>
      </c>
    </row>
    <row r="26" spans="1:7" ht="16.5">
      <c r="A26" s="661" t="s">
        <v>75</v>
      </c>
      <c r="B26" s="365" t="s">
        <v>415</v>
      </c>
      <c r="C26" s="161">
        <v>1800</v>
      </c>
      <c r="D26" s="161">
        <v>1800</v>
      </c>
      <c r="E26" s="161">
        <v>1800</v>
      </c>
      <c r="F26" s="161"/>
      <c r="G26" s="366" t="s">
        <v>391</v>
      </c>
    </row>
    <row r="27" spans="1:7" ht="76.5" customHeight="1">
      <c r="A27" s="661" t="s">
        <v>102</v>
      </c>
      <c r="B27" s="369" t="s">
        <v>418</v>
      </c>
      <c r="C27" s="370">
        <v>241159</v>
      </c>
      <c r="D27" s="370">
        <v>241159</v>
      </c>
      <c r="E27" s="370">
        <v>4714</v>
      </c>
      <c r="F27" s="371">
        <v>236445</v>
      </c>
      <c r="G27" s="162" t="s">
        <v>465</v>
      </c>
    </row>
    <row r="28" spans="1:7" ht="16.5">
      <c r="A28" s="661" t="s">
        <v>108</v>
      </c>
      <c r="B28" s="369" t="s">
        <v>472</v>
      </c>
      <c r="C28" s="370">
        <v>2000</v>
      </c>
      <c r="D28" s="370">
        <v>500</v>
      </c>
      <c r="E28" s="370">
        <v>500</v>
      </c>
      <c r="F28" s="371"/>
      <c r="G28" s="162" t="s">
        <v>391</v>
      </c>
    </row>
    <row r="29" spans="1:7" ht="15" customHeight="1" thickBot="1">
      <c r="A29" s="364" t="s">
        <v>109</v>
      </c>
      <c r="B29" s="365" t="s">
        <v>526</v>
      </c>
      <c r="C29" s="459">
        <v>1834</v>
      </c>
      <c r="D29" s="459">
        <v>1834</v>
      </c>
      <c r="E29" s="459">
        <v>1834</v>
      </c>
      <c r="F29" s="460"/>
      <c r="G29" s="461" t="s">
        <v>391</v>
      </c>
    </row>
    <row r="30" spans="1:7" ht="19.5" customHeight="1" thickBot="1">
      <c r="A30" s="139"/>
      <c r="B30" s="140" t="s">
        <v>122</v>
      </c>
      <c r="C30" s="141">
        <f>SUM(C25:C29)</f>
        <v>265143</v>
      </c>
      <c r="D30" s="141">
        <f>SUM(D25:D29)</f>
        <v>245893</v>
      </c>
      <c r="E30" s="141">
        <f>SUM(E25:E29)</f>
        <v>9448</v>
      </c>
      <c r="F30" s="141">
        <f>SUM(F25:F29)</f>
        <v>236445</v>
      </c>
      <c r="G30" s="125"/>
    </row>
    <row r="31" spans="1:7" ht="15" customHeight="1">
      <c r="A31" s="142"/>
      <c r="B31" s="143"/>
      <c r="C31" s="144"/>
      <c r="D31" s="144"/>
      <c r="E31" s="145"/>
      <c r="F31" s="145"/>
      <c r="G31" s="146"/>
    </row>
    <row r="32" spans="1:7" ht="15" customHeight="1" thickBot="1">
      <c r="A32" s="142"/>
      <c r="B32" s="143"/>
      <c r="C32" s="144"/>
      <c r="D32" s="144"/>
      <c r="E32" s="145"/>
      <c r="F32" s="145"/>
      <c r="G32" s="146"/>
    </row>
    <row r="33" spans="1:8" s="134" customFormat="1" ht="45" customHeight="1" thickBot="1">
      <c r="A33" s="132" t="s">
        <v>256</v>
      </c>
      <c r="B33" s="133" t="s">
        <v>257</v>
      </c>
      <c r="C33" s="108" t="s">
        <v>414</v>
      </c>
      <c r="D33" s="108" t="s">
        <v>476</v>
      </c>
      <c r="E33" s="108" t="s">
        <v>269</v>
      </c>
      <c r="F33" s="108" t="s">
        <v>259</v>
      </c>
      <c r="G33" s="109" t="s">
        <v>390</v>
      </c>
      <c r="H33" s="106"/>
    </row>
    <row r="34" spans="1:7" ht="15" customHeight="1" thickBot="1">
      <c r="A34" s="148"/>
      <c r="B34" s="149"/>
      <c r="C34" s="150"/>
      <c r="D34" s="150"/>
      <c r="E34" s="150"/>
      <c r="F34" s="150"/>
      <c r="G34" s="111"/>
    </row>
    <row r="35" spans="1:7" ht="30" customHeight="1" thickBot="1">
      <c r="A35" s="112" t="s">
        <v>25</v>
      </c>
      <c r="B35" s="747" t="s">
        <v>271</v>
      </c>
      <c r="C35" s="748"/>
      <c r="D35" s="748"/>
      <c r="E35" s="748"/>
      <c r="F35" s="748"/>
      <c r="G35" s="749"/>
    </row>
    <row r="36" spans="1:8" s="155" customFormat="1" ht="37.5" customHeight="1">
      <c r="A36" s="138" t="s">
        <v>62</v>
      </c>
      <c r="B36" s="151" t="s">
        <v>416</v>
      </c>
      <c r="C36" s="152">
        <v>4900</v>
      </c>
      <c r="D36" s="152">
        <v>5300</v>
      </c>
      <c r="E36" s="152">
        <v>400</v>
      </c>
      <c r="F36" s="153">
        <v>4900</v>
      </c>
      <c r="G36" s="116" t="s">
        <v>417</v>
      </c>
      <c r="H36" s="154"/>
    </row>
    <row r="37" spans="1:8" s="155" customFormat="1" ht="25.5">
      <c r="A37" s="138">
        <v>2</v>
      </c>
      <c r="B37" s="369" t="s">
        <v>273</v>
      </c>
      <c r="C37" s="370">
        <v>21290</v>
      </c>
      <c r="D37" s="370">
        <v>21290</v>
      </c>
      <c r="E37" s="370">
        <v>21290</v>
      </c>
      <c r="F37" s="371">
        <v>0</v>
      </c>
      <c r="G37" s="162" t="s">
        <v>391</v>
      </c>
      <c r="H37" s="154"/>
    </row>
    <row r="38" spans="1:8" s="155" customFormat="1" ht="25.5">
      <c r="A38" s="138">
        <v>3</v>
      </c>
      <c r="B38" s="119" t="s">
        <v>419</v>
      </c>
      <c r="C38" s="372">
        <v>8091</v>
      </c>
      <c r="D38" s="372">
        <v>8091</v>
      </c>
      <c r="E38" s="372">
        <f>C38-F38</f>
        <v>2023</v>
      </c>
      <c r="F38" s="373">
        <v>6068</v>
      </c>
      <c r="G38" s="374" t="s">
        <v>466</v>
      </c>
      <c r="H38" s="154"/>
    </row>
    <row r="39" spans="1:8" ht="15" customHeight="1">
      <c r="A39" s="138">
        <v>4</v>
      </c>
      <c r="B39" s="304" t="s">
        <v>394</v>
      </c>
      <c r="C39" s="157">
        <v>3000</v>
      </c>
      <c r="D39" s="157">
        <v>3000</v>
      </c>
      <c r="E39" s="157">
        <v>3000</v>
      </c>
      <c r="F39" s="158">
        <v>0</v>
      </c>
      <c r="G39" s="159" t="s">
        <v>391</v>
      </c>
      <c r="H39" s="160"/>
    </row>
    <row r="40" spans="1:7" ht="24" customHeight="1">
      <c r="A40" s="138">
        <v>5</v>
      </c>
      <c r="B40" s="375" t="s">
        <v>272</v>
      </c>
      <c r="C40" s="376">
        <v>1992</v>
      </c>
      <c r="D40" s="376">
        <v>1992</v>
      </c>
      <c r="E40" s="376">
        <v>1492</v>
      </c>
      <c r="F40" s="29">
        <v>500</v>
      </c>
      <c r="G40" s="156" t="s">
        <v>467</v>
      </c>
    </row>
    <row r="41" spans="1:8" ht="25.5">
      <c r="A41" s="138">
        <v>6</v>
      </c>
      <c r="B41" s="369" t="s">
        <v>420</v>
      </c>
      <c r="C41" s="377">
        <v>678380</v>
      </c>
      <c r="D41" s="377">
        <v>26510</v>
      </c>
      <c r="E41" s="377">
        <v>26510</v>
      </c>
      <c r="F41" s="378"/>
      <c r="G41" s="162" t="s">
        <v>468</v>
      </c>
      <c r="H41" s="160"/>
    </row>
    <row r="42" spans="1:8" ht="16.5">
      <c r="A42" s="138">
        <v>7</v>
      </c>
      <c r="B42" s="379" t="s">
        <v>279</v>
      </c>
      <c r="C42" s="377">
        <v>2000</v>
      </c>
      <c r="D42" s="377"/>
      <c r="E42" s="377"/>
      <c r="F42" s="378">
        <v>0</v>
      </c>
      <c r="G42" s="162"/>
      <c r="H42" s="160"/>
    </row>
    <row r="43" spans="1:8" ht="24.75" customHeight="1">
      <c r="A43" s="138">
        <v>8</v>
      </c>
      <c r="B43" s="379" t="s">
        <v>395</v>
      </c>
      <c r="C43" s="377">
        <v>10160</v>
      </c>
      <c r="D43" s="377">
        <v>10160</v>
      </c>
      <c r="E43" s="377">
        <v>10160</v>
      </c>
      <c r="F43" s="378">
        <v>0</v>
      </c>
      <c r="G43" s="162" t="s">
        <v>391</v>
      </c>
      <c r="H43" s="160"/>
    </row>
    <row r="44" spans="1:8" ht="24.75" customHeight="1">
      <c r="A44" s="138">
        <v>9</v>
      </c>
      <c r="B44" s="379" t="s">
        <v>473</v>
      </c>
      <c r="C44" s="377">
        <v>2921</v>
      </c>
      <c r="D44" s="377">
        <v>2921</v>
      </c>
      <c r="E44" s="377">
        <v>2921</v>
      </c>
      <c r="F44" s="378"/>
      <c r="G44" s="162" t="s">
        <v>391</v>
      </c>
      <c r="H44" s="160"/>
    </row>
    <row r="45" spans="1:8" ht="24.75" customHeight="1">
      <c r="A45" s="138">
        <v>10</v>
      </c>
      <c r="B45" s="379" t="s">
        <v>421</v>
      </c>
      <c r="C45" s="377">
        <v>5060</v>
      </c>
      <c r="D45" s="377">
        <v>5060</v>
      </c>
      <c r="E45" s="377"/>
      <c r="F45" s="378">
        <v>5060</v>
      </c>
      <c r="G45" s="162" t="s">
        <v>469</v>
      </c>
      <c r="H45" s="160"/>
    </row>
    <row r="46" spans="1:8" ht="24.75" customHeight="1">
      <c r="A46" s="138">
        <v>11</v>
      </c>
      <c r="B46" s="379" t="s">
        <v>422</v>
      </c>
      <c r="C46" s="377">
        <v>12000</v>
      </c>
      <c r="D46" s="377"/>
      <c r="E46" s="377"/>
      <c r="F46" s="378"/>
      <c r="G46" s="162"/>
      <c r="H46" s="160"/>
    </row>
    <row r="47" spans="1:8" ht="24.75" customHeight="1">
      <c r="A47" s="138">
        <v>12</v>
      </c>
      <c r="B47" s="379" t="s">
        <v>423</v>
      </c>
      <c r="C47" s="377">
        <v>1000</v>
      </c>
      <c r="D47" s="377">
        <v>1000</v>
      </c>
      <c r="E47" s="377">
        <v>1000</v>
      </c>
      <c r="F47" s="378"/>
      <c r="G47" s="162" t="s">
        <v>391</v>
      </c>
      <c r="H47" s="160"/>
    </row>
    <row r="48" spans="1:8" ht="24.75" customHeight="1">
      <c r="A48" s="437" t="s">
        <v>274</v>
      </c>
      <c r="B48" s="662" t="s">
        <v>527</v>
      </c>
      <c r="C48" s="115">
        <v>688</v>
      </c>
      <c r="D48" s="115">
        <v>688</v>
      </c>
      <c r="E48" s="115">
        <v>688</v>
      </c>
      <c r="F48" s="663"/>
      <c r="G48" s="162" t="s">
        <v>391</v>
      </c>
      <c r="H48" s="160"/>
    </row>
    <row r="49" spans="1:8" ht="24.75" customHeight="1">
      <c r="A49" s="437" t="s">
        <v>275</v>
      </c>
      <c r="B49" s="379" t="s">
        <v>528</v>
      </c>
      <c r="C49" s="377">
        <v>152</v>
      </c>
      <c r="D49" s="377">
        <v>152</v>
      </c>
      <c r="E49" s="377">
        <v>152</v>
      </c>
      <c r="F49" s="378"/>
      <c r="G49" s="162" t="s">
        <v>391</v>
      </c>
      <c r="H49" s="160"/>
    </row>
    <row r="50" spans="1:8" ht="44.25" customHeight="1" thickBot="1">
      <c r="A50" s="655" t="s">
        <v>319</v>
      </c>
      <c r="B50" s="666" t="s">
        <v>531</v>
      </c>
      <c r="C50" s="653">
        <v>746</v>
      </c>
      <c r="D50" s="653">
        <v>746</v>
      </c>
      <c r="E50" s="653"/>
      <c r="F50" s="667">
        <v>746</v>
      </c>
      <c r="G50" s="665" t="s">
        <v>532</v>
      </c>
      <c r="H50" s="160"/>
    </row>
    <row r="51" spans="1:8" s="168" customFormat="1" ht="19.5" customHeight="1" thickBot="1">
      <c r="A51" s="163"/>
      <c r="B51" s="164" t="s">
        <v>122</v>
      </c>
      <c r="C51" s="165">
        <f>SUM(C36:C50)</f>
        <v>752380</v>
      </c>
      <c r="D51" s="165">
        <f>SUM(D36:D50)</f>
        <v>86910</v>
      </c>
      <c r="E51" s="165">
        <f>SUM(E36:E50)</f>
        <v>69636</v>
      </c>
      <c r="F51" s="165">
        <f>SUM(F36:F50)</f>
        <v>17274</v>
      </c>
      <c r="G51" s="166"/>
      <c r="H51" s="167"/>
    </row>
    <row r="52" spans="1:8" ht="16.5" customHeight="1">
      <c r="A52" s="142"/>
      <c r="B52" s="169"/>
      <c r="C52" s="170"/>
      <c r="D52" s="170"/>
      <c r="E52" s="170"/>
      <c r="F52" s="170"/>
      <c r="G52" s="146"/>
      <c r="H52" s="160"/>
    </row>
    <row r="53" spans="1:8" ht="16.5" customHeight="1">
      <c r="A53" s="142"/>
      <c r="B53" s="169"/>
      <c r="C53" s="170"/>
      <c r="D53" s="170"/>
      <c r="E53" s="170"/>
      <c r="F53" s="170"/>
      <c r="G53" s="146"/>
      <c r="H53" s="160"/>
    </row>
    <row r="54" spans="1:8" ht="12.75" customHeight="1">
      <c r="A54" s="142"/>
      <c r="B54" s="169"/>
      <c r="C54" s="145"/>
      <c r="D54" s="145"/>
      <c r="E54" s="145"/>
      <c r="G54" s="146"/>
      <c r="H54" s="160"/>
    </row>
    <row r="55" spans="3:8" ht="16.5">
      <c r="C55" s="17"/>
      <c r="D55" s="17"/>
      <c r="E55" s="17"/>
      <c r="F55" s="145"/>
      <c r="G55" s="146"/>
      <c r="H55" s="160"/>
    </row>
    <row r="56" spans="2:8" s="171" customFormat="1" ht="17.25" customHeight="1">
      <c r="B56" s="380"/>
      <c r="C56" s="381"/>
      <c r="D56" s="381"/>
      <c r="E56" s="381"/>
      <c r="F56" s="381"/>
      <c r="G56" s="172"/>
      <c r="H56" s="167"/>
    </row>
    <row r="57" spans="3:8" s="380" customFormat="1" ht="16.5">
      <c r="C57" s="381"/>
      <c r="D57" s="381"/>
      <c r="E57" s="381"/>
      <c r="F57" s="382"/>
      <c r="G57" s="383"/>
      <c r="H57" s="384"/>
    </row>
    <row r="58" spans="5:8" s="173" customFormat="1" ht="15.75" customHeight="1">
      <c r="E58" s="385"/>
      <c r="F58" s="174"/>
      <c r="G58" s="172"/>
      <c r="H58" s="106"/>
    </row>
    <row r="59" spans="3:8" s="386" customFormat="1" ht="15.75" customHeight="1">
      <c r="C59" s="387"/>
      <c r="D59" s="387"/>
      <c r="E59" s="387"/>
      <c r="F59" s="387"/>
      <c r="G59" s="388"/>
      <c r="H59" s="389"/>
    </row>
    <row r="60" spans="6:7" ht="15" customHeight="1">
      <c r="F60" s="147"/>
      <c r="G60" s="131"/>
    </row>
    <row r="61" spans="5:8" ht="16.5">
      <c r="E61" s="17"/>
      <c r="H61" s="160"/>
    </row>
    <row r="62" spans="5:8" ht="16.5">
      <c r="E62" s="17"/>
      <c r="H62" s="160"/>
    </row>
    <row r="63" ht="16.5">
      <c r="E63" s="17"/>
    </row>
    <row r="64" ht="15" customHeight="1">
      <c r="E64" s="17"/>
    </row>
    <row r="65" ht="15" customHeight="1"/>
    <row r="66" ht="15" customHeight="1"/>
    <row r="67" ht="15" customHeight="1"/>
    <row r="68" ht="15" customHeight="1"/>
    <row r="69" ht="15" customHeight="1"/>
    <row r="70" ht="30" customHeight="1"/>
    <row r="71" ht="15" customHeight="1">
      <c r="F71" s="17"/>
    </row>
    <row r="72" ht="15" customHeight="1">
      <c r="F72" s="17"/>
    </row>
    <row r="73" ht="15" customHeight="1">
      <c r="F73" s="176"/>
    </row>
    <row r="74" ht="15" customHeight="1"/>
    <row r="75" ht="15.75" customHeight="1"/>
    <row r="76" ht="15" customHeight="1"/>
    <row r="77" ht="15" customHeight="1"/>
    <row r="78" ht="15" customHeight="1"/>
    <row r="79" ht="15" customHeight="1"/>
    <row r="80" ht="30" customHeight="1"/>
    <row r="81" ht="15" customHeight="1"/>
    <row r="82" ht="15" customHeight="1"/>
    <row r="83" ht="15" customHeight="1"/>
    <row r="84" ht="40.5" customHeight="1"/>
    <row r="85" ht="15" customHeight="1"/>
    <row r="86" ht="41.2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21" customHeight="1"/>
    <row r="94" ht="15" customHeight="1"/>
    <row r="95" ht="13.5" customHeight="1"/>
    <row r="96" ht="12.75" customHeight="1"/>
    <row r="97" ht="15.75" customHeight="1"/>
    <row r="98" ht="40.5" customHeight="1"/>
    <row r="99" ht="15" customHeight="1"/>
    <row r="100" ht="41.2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30" customHeight="1"/>
    <row r="117" ht="30" customHeight="1"/>
    <row r="118" ht="30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7">
    <mergeCell ref="A1:G1"/>
    <mergeCell ref="A2:G2"/>
    <mergeCell ref="A3:G3"/>
    <mergeCell ref="B35:G35"/>
    <mergeCell ref="H7:J7"/>
    <mergeCell ref="B6:G6"/>
    <mergeCell ref="B24:G2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53" max="255" man="1"/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5"/>
  <sheetViews>
    <sheetView tabSelected="1" zoomScale="120" zoomScaleNormal="120" zoomScalePageLayoutView="0" workbookViewId="0" topLeftCell="A13">
      <selection activeCell="B14" sqref="B14"/>
    </sheetView>
  </sheetViews>
  <sheetFormatPr defaultColWidth="9.140625" defaultRowHeight="12.75"/>
  <cols>
    <col min="1" max="1" width="4.7109375" style="0" customWidth="1"/>
    <col min="2" max="2" width="36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10.421875" style="0" customWidth="1"/>
    <col min="7" max="7" width="11.57421875" style="0" customWidth="1"/>
    <col min="8" max="8" width="9.140625" style="106" customWidth="1"/>
  </cols>
  <sheetData>
    <row r="1" spans="1:7" ht="12" customHeight="1">
      <c r="A1" s="755" t="s">
        <v>562</v>
      </c>
      <c r="B1" s="755"/>
      <c r="C1" s="755"/>
      <c r="D1" s="755"/>
      <c r="E1" s="755"/>
      <c r="F1" s="755"/>
      <c r="G1" s="755"/>
    </row>
    <row r="2" spans="1:7" ht="12" customHeight="1">
      <c r="A2" s="755" t="s">
        <v>437</v>
      </c>
      <c r="B2" s="755"/>
      <c r="C2" s="755"/>
      <c r="D2" s="755"/>
      <c r="E2" s="755"/>
      <c r="F2" s="755"/>
      <c r="G2" s="755"/>
    </row>
    <row r="3" spans="1:7" ht="12" customHeight="1" thickBot="1">
      <c r="A3" s="756" t="s">
        <v>283</v>
      </c>
      <c r="B3" s="756"/>
      <c r="C3" s="756"/>
      <c r="D3" s="756"/>
      <c r="E3" s="756"/>
      <c r="F3" s="756"/>
      <c r="G3" s="756"/>
    </row>
    <row r="4" spans="1:8" s="134" customFormat="1" ht="45" customHeight="1" thickBot="1">
      <c r="A4" s="132" t="s">
        <v>256</v>
      </c>
      <c r="B4" s="133" t="s">
        <v>257</v>
      </c>
      <c r="C4" s="108" t="s">
        <v>414</v>
      </c>
      <c r="D4" s="108" t="s">
        <v>478</v>
      </c>
      <c r="E4" s="108" t="s">
        <v>269</v>
      </c>
      <c r="F4" s="108" t="s">
        <v>259</v>
      </c>
      <c r="G4" s="109" t="s">
        <v>390</v>
      </c>
      <c r="H4" s="106"/>
    </row>
    <row r="5" spans="1:7" ht="15" customHeight="1" thickBot="1">
      <c r="A5" s="177"/>
      <c r="B5" s="178"/>
      <c r="C5" s="178"/>
      <c r="D5" s="178"/>
      <c r="E5" s="178"/>
      <c r="F5" s="178"/>
      <c r="G5" s="111"/>
    </row>
    <row r="6" spans="1:7" ht="30" customHeight="1" thickBot="1">
      <c r="A6" s="112" t="s">
        <v>276</v>
      </c>
      <c r="B6" s="759" t="s">
        <v>277</v>
      </c>
      <c r="C6" s="759"/>
      <c r="D6" s="759"/>
      <c r="E6" s="759"/>
      <c r="F6" s="759"/>
      <c r="G6" s="760"/>
    </row>
    <row r="7" spans="1:7" ht="24.75" customHeight="1">
      <c r="A7" s="179" t="s">
        <v>62</v>
      </c>
      <c r="B7" s="379" t="s">
        <v>278</v>
      </c>
      <c r="C7" s="390">
        <v>13980</v>
      </c>
      <c r="D7" s="390"/>
      <c r="E7" s="390"/>
      <c r="F7" s="390"/>
      <c r="G7" s="696"/>
    </row>
    <row r="8" spans="1:11" ht="15" customHeight="1">
      <c r="A8" s="179" t="s">
        <v>331</v>
      </c>
      <c r="B8" s="360" t="s">
        <v>280</v>
      </c>
      <c r="C8" s="361">
        <v>30000</v>
      </c>
      <c r="D8" s="361"/>
      <c r="E8" s="361"/>
      <c r="F8" s="391"/>
      <c r="G8" s="180"/>
      <c r="H8" s="757"/>
      <c r="I8" s="758"/>
      <c r="J8" s="758"/>
      <c r="K8" s="758"/>
    </row>
    <row r="9" spans="1:11" ht="24.75" customHeight="1">
      <c r="A9" s="179" t="s">
        <v>102</v>
      </c>
      <c r="B9" s="360" t="s">
        <v>428</v>
      </c>
      <c r="C9" s="361">
        <v>2100</v>
      </c>
      <c r="D9" s="361">
        <v>2100</v>
      </c>
      <c r="E9" s="361">
        <v>2100</v>
      </c>
      <c r="F9" s="391"/>
      <c r="G9" s="180" t="s">
        <v>391</v>
      </c>
      <c r="H9" s="363"/>
      <c r="I9" s="181"/>
      <c r="J9" s="181"/>
      <c r="K9" s="181"/>
    </row>
    <row r="10" spans="1:11" ht="15" customHeight="1">
      <c r="A10" s="179" t="s">
        <v>108</v>
      </c>
      <c r="B10" s="360" t="s">
        <v>424</v>
      </c>
      <c r="C10" s="361">
        <v>20000</v>
      </c>
      <c r="D10" s="361">
        <v>20000</v>
      </c>
      <c r="E10" s="361">
        <v>20000</v>
      </c>
      <c r="F10" s="391">
        <v>0</v>
      </c>
      <c r="G10" s="180" t="s">
        <v>391</v>
      </c>
      <c r="H10" s="363"/>
      <c r="I10" s="181"/>
      <c r="J10" s="181"/>
      <c r="K10" s="181"/>
    </row>
    <row r="11" spans="1:11" ht="28.5" customHeight="1" thickBot="1">
      <c r="A11" s="531" t="s">
        <v>109</v>
      </c>
      <c r="B11" s="433" t="s">
        <v>485</v>
      </c>
      <c r="C11" s="434">
        <v>1300</v>
      </c>
      <c r="D11" s="434">
        <v>1300</v>
      </c>
      <c r="E11" s="434">
        <v>1300</v>
      </c>
      <c r="F11" s="435"/>
      <c r="G11" s="436" t="s">
        <v>391</v>
      </c>
      <c r="H11" s="363"/>
      <c r="I11" s="181"/>
      <c r="J11" s="181"/>
      <c r="K11" s="181"/>
    </row>
    <row r="12" spans="1:11" ht="28.5" customHeight="1" thickBot="1">
      <c r="A12" s="656" t="s">
        <v>110</v>
      </c>
      <c r="B12" s="657" t="s">
        <v>529</v>
      </c>
      <c r="C12" s="658">
        <v>349</v>
      </c>
      <c r="D12" s="658">
        <v>349</v>
      </c>
      <c r="E12" s="658">
        <v>349</v>
      </c>
      <c r="F12" s="659"/>
      <c r="G12" s="660" t="s">
        <v>391</v>
      </c>
      <c r="H12" s="363"/>
      <c r="I12" s="181"/>
      <c r="J12" s="181"/>
      <c r="K12" s="181"/>
    </row>
    <row r="13" spans="1:11" ht="28.5" customHeight="1" thickBot="1">
      <c r="A13" s="656" t="s">
        <v>112</v>
      </c>
      <c r="B13" s="657" t="s">
        <v>549</v>
      </c>
      <c r="C13" s="658">
        <v>10000</v>
      </c>
      <c r="D13" s="658">
        <v>10000</v>
      </c>
      <c r="E13" s="658">
        <v>10000</v>
      </c>
      <c r="F13" s="659"/>
      <c r="G13" s="660" t="s">
        <v>391</v>
      </c>
      <c r="H13" s="363"/>
      <c r="I13" s="181"/>
      <c r="J13" s="181"/>
      <c r="K13" s="181"/>
    </row>
    <row r="14" spans="1:11" ht="28.5" customHeight="1" thickBot="1">
      <c r="A14" s="656" t="s">
        <v>116</v>
      </c>
      <c r="B14" s="657" t="s">
        <v>572</v>
      </c>
      <c r="C14" s="658"/>
      <c r="D14" s="658">
        <v>4500</v>
      </c>
      <c r="E14" s="658">
        <v>4500</v>
      </c>
      <c r="F14" s="659"/>
      <c r="G14" s="660" t="s">
        <v>391</v>
      </c>
      <c r="H14" s="363"/>
      <c r="I14" s="181"/>
      <c r="J14" s="181"/>
      <c r="K14" s="181"/>
    </row>
    <row r="15" spans="1:11" ht="28.5" customHeight="1" thickBot="1">
      <c r="A15" s="656" t="s">
        <v>117</v>
      </c>
      <c r="B15" s="657" t="s">
        <v>554</v>
      </c>
      <c r="C15" s="658"/>
      <c r="D15" s="658">
        <v>3500</v>
      </c>
      <c r="E15" s="658">
        <v>3500</v>
      </c>
      <c r="F15" s="659"/>
      <c r="G15" s="660" t="s">
        <v>391</v>
      </c>
      <c r="H15" s="363"/>
      <c r="I15" s="181"/>
      <c r="J15" s="181"/>
      <c r="K15" s="181"/>
    </row>
    <row r="16" spans="1:10" s="185" customFormat="1" ht="19.5" customHeight="1" thickBot="1">
      <c r="A16" s="182"/>
      <c r="B16" s="164" t="s">
        <v>122</v>
      </c>
      <c r="C16" s="165">
        <f>SUM(C7:C13)</f>
        <v>77729</v>
      </c>
      <c r="D16" s="165">
        <f>SUM(D7:D15)</f>
        <v>41749</v>
      </c>
      <c r="E16" s="165">
        <f>SUM(E7:E15)</f>
        <v>41749</v>
      </c>
      <c r="F16" s="165">
        <f>SUM(F7:F10)</f>
        <v>0</v>
      </c>
      <c r="G16" s="183"/>
      <c r="H16" s="184"/>
      <c r="J16" s="186"/>
    </row>
    <row r="17" spans="1:10" ht="16.5">
      <c r="A17" s="142"/>
      <c r="J17" s="186"/>
    </row>
    <row r="18" spans="1:10" ht="16.5">
      <c r="A18" s="142"/>
      <c r="C18" s="176"/>
      <c r="D18" s="176"/>
      <c r="J18" s="186"/>
    </row>
    <row r="20" spans="1:10" ht="16.5">
      <c r="A20" s="142"/>
      <c r="B20" s="169"/>
      <c r="C20" s="170"/>
      <c r="D20" s="170"/>
      <c r="E20" s="170"/>
      <c r="F20" s="170"/>
      <c r="G20" s="187"/>
      <c r="J20" s="186"/>
    </row>
    <row r="21" spans="1:7" ht="15" customHeight="1">
      <c r="A21" s="142"/>
      <c r="B21" s="188"/>
      <c r="C21" s="189"/>
      <c r="D21" s="189"/>
      <c r="E21" s="189"/>
      <c r="F21" s="189"/>
      <c r="G21" s="187"/>
    </row>
    <row r="22" spans="1:7" ht="15" customHeight="1">
      <c r="A22" s="142"/>
      <c r="C22" s="189"/>
      <c r="D22" s="189"/>
      <c r="E22" s="189"/>
      <c r="F22" s="17"/>
      <c r="G22" s="187"/>
    </row>
    <row r="23" spans="1:7" ht="16.5">
      <c r="A23" s="142"/>
      <c r="B23" s="188"/>
      <c r="C23" s="189"/>
      <c r="D23" s="189"/>
      <c r="E23" s="189"/>
      <c r="F23" s="189"/>
      <c r="G23" s="187"/>
    </row>
    <row r="24" spans="1:7" ht="16.5">
      <c r="A24" s="142"/>
      <c r="B24" s="67"/>
      <c r="C24" s="67"/>
      <c r="D24" s="67"/>
      <c r="E24" s="67"/>
      <c r="F24" s="67"/>
      <c r="G24" s="190"/>
    </row>
    <row r="25" spans="1:7" ht="16.5">
      <c r="A25" s="142"/>
      <c r="B25" s="191"/>
      <c r="E25" s="67"/>
      <c r="F25" s="192"/>
      <c r="G25" s="67"/>
    </row>
    <row r="26" spans="1:7" ht="16.5">
      <c r="A26" s="142"/>
      <c r="B26" s="67"/>
      <c r="C26" s="191"/>
      <c r="D26" s="191"/>
      <c r="E26" s="67"/>
      <c r="F26" s="193"/>
      <c r="G26" s="67"/>
    </row>
    <row r="27" spans="1:7" ht="16.5">
      <c r="A27" s="142"/>
      <c r="B27" s="188"/>
      <c r="C27" s="194"/>
      <c r="D27" s="194"/>
      <c r="E27" s="189"/>
      <c r="F27" s="189"/>
      <c r="G27" s="189"/>
    </row>
    <row r="28" spans="1:7" ht="16.5">
      <c r="A28" s="142"/>
      <c r="B28" s="67"/>
      <c r="C28" s="67"/>
      <c r="D28" s="67"/>
      <c r="E28" s="67"/>
      <c r="F28" s="67"/>
      <c r="G28" s="67"/>
    </row>
    <row r="29" spans="1:7" ht="16.5">
      <c r="A29" s="142"/>
      <c r="B29" s="188"/>
      <c r="C29" s="189"/>
      <c r="D29" s="189"/>
      <c r="E29" s="189"/>
      <c r="F29" s="189"/>
      <c r="G29" s="187"/>
    </row>
    <row r="30" spans="1:7" ht="16.5">
      <c r="A30" s="142"/>
      <c r="B30" s="188"/>
      <c r="C30" s="189"/>
      <c r="D30" s="189"/>
      <c r="E30" s="189"/>
      <c r="F30" s="189"/>
      <c r="G30" s="187"/>
    </row>
    <row r="31" spans="1:7" ht="16.5">
      <c r="A31" s="142"/>
      <c r="B31" s="191"/>
      <c r="C31" s="190"/>
      <c r="D31" s="190"/>
      <c r="E31" s="190"/>
      <c r="F31" s="190"/>
      <c r="G31" s="67"/>
    </row>
    <row r="32" spans="1:7" ht="16.5">
      <c r="A32" s="195"/>
      <c r="B32" s="67"/>
      <c r="C32" s="190"/>
      <c r="D32" s="190"/>
      <c r="E32" s="190"/>
      <c r="F32" s="190"/>
      <c r="G32" s="67"/>
    </row>
    <row r="33" spans="2:5" ht="15" customHeight="1">
      <c r="B33" s="196"/>
      <c r="E33" s="176"/>
    </row>
    <row r="34" ht="12" customHeight="1"/>
    <row r="35" spans="5:7" ht="16.5">
      <c r="E35" s="176"/>
      <c r="G35" s="176"/>
    </row>
  </sheetData>
  <sheetProtection/>
  <mergeCells count="5">
    <mergeCell ref="H8:K8"/>
    <mergeCell ref="A1:G1"/>
    <mergeCell ref="A2:G2"/>
    <mergeCell ref="A3:G3"/>
    <mergeCell ref="B6:G6"/>
  </mergeCells>
  <printOptions/>
  <pageMargins left="0.54" right="0.4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10.00390625" style="0" customWidth="1"/>
    <col min="4" max="4" width="10.421875" style="0" customWidth="1"/>
    <col min="5" max="5" width="10.28125" style="0" customWidth="1"/>
    <col min="6" max="6" width="10.57421875" style="0" customWidth="1"/>
    <col min="7" max="7" width="9.421875" style="0" customWidth="1"/>
    <col min="8" max="8" width="11.140625" style="0" customWidth="1"/>
  </cols>
  <sheetData>
    <row r="1" spans="1:7" ht="12.75">
      <c r="A1" s="724" t="s">
        <v>563</v>
      </c>
      <c r="B1" s="725"/>
      <c r="C1" s="725"/>
      <c r="D1" s="725"/>
      <c r="E1" s="725"/>
      <c r="F1" s="725"/>
      <c r="G1" s="725"/>
    </row>
    <row r="2" spans="1:7" ht="27.75" customHeight="1">
      <c r="A2" s="725" t="s">
        <v>470</v>
      </c>
      <c r="B2" s="725"/>
      <c r="C2" s="725"/>
      <c r="D2" s="725"/>
      <c r="E2" s="725"/>
      <c r="F2" s="725"/>
      <c r="G2" s="725"/>
    </row>
    <row r="3" spans="1:8" ht="13.5" thickBot="1">
      <c r="A3" s="756"/>
      <c r="B3" s="756"/>
      <c r="C3" s="756"/>
      <c r="D3" s="756"/>
      <c r="E3" s="756"/>
      <c r="F3" s="756"/>
      <c r="G3" s="756"/>
      <c r="H3" s="196" t="s">
        <v>502</v>
      </c>
    </row>
    <row r="4" spans="1:8" ht="30" customHeight="1">
      <c r="A4" s="239" t="s">
        <v>147</v>
      </c>
      <c r="B4" s="765" t="s">
        <v>338</v>
      </c>
      <c r="C4" s="239" t="s">
        <v>498</v>
      </c>
      <c r="D4" s="239" t="s">
        <v>339</v>
      </c>
      <c r="E4" s="239" t="s">
        <v>340</v>
      </c>
      <c r="F4" s="239" t="s">
        <v>498</v>
      </c>
      <c r="G4" s="239" t="s">
        <v>339</v>
      </c>
      <c r="H4" s="239" t="s">
        <v>340</v>
      </c>
    </row>
    <row r="5" spans="1:8" ht="41.25" customHeight="1" thickBot="1">
      <c r="A5" s="240" t="s">
        <v>341</v>
      </c>
      <c r="B5" s="766"/>
      <c r="C5" s="240" t="s">
        <v>342</v>
      </c>
      <c r="D5" s="240" t="s">
        <v>499</v>
      </c>
      <c r="E5" s="240" t="s">
        <v>499</v>
      </c>
      <c r="F5" s="240" t="s">
        <v>343</v>
      </c>
      <c r="G5" s="240" t="s">
        <v>499</v>
      </c>
      <c r="H5" s="240" t="s">
        <v>499</v>
      </c>
    </row>
    <row r="6" spans="1:8" ht="33.75" customHeight="1">
      <c r="A6" s="241" t="s">
        <v>62</v>
      </c>
      <c r="B6" s="242" t="s">
        <v>344</v>
      </c>
      <c r="C6" s="242">
        <v>45</v>
      </c>
      <c r="D6" s="242">
        <v>41</v>
      </c>
      <c r="E6" s="242">
        <v>4</v>
      </c>
      <c r="F6" s="242">
        <v>45</v>
      </c>
      <c r="G6" s="242">
        <v>41</v>
      </c>
      <c r="H6" s="242">
        <v>4</v>
      </c>
    </row>
    <row r="7" spans="1:9" ht="24.75" customHeight="1">
      <c r="A7" s="243" t="s">
        <v>75</v>
      </c>
      <c r="B7" s="62" t="s">
        <v>101</v>
      </c>
      <c r="C7" s="62">
        <v>149</v>
      </c>
      <c r="D7" s="62">
        <v>146</v>
      </c>
      <c r="E7" s="62">
        <v>3</v>
      </c>
      <c r="F7" s="62">
        <v>146</v>
      </c>
      <c r="G7" s="62">
        <v>143</v>
      </c>
      <c r="H7" s="62">
        <v>3</v>
      </c>
      <c r="I7" s="196"/>
    </row>
    <row r="8" spans="1:8" ht="12.75">
      <c r="A8" s="764" t="s">
        <v>102</v>
      </c>
      <c r="B8" s="62" t="s">
        <v>345</v>
      </c>
      <c r="C8" s="62">
        <v>78</v>
      </c>
      <c r="D8" s="62">
        <v>77</v>
      </c>
      <c r="E8" s="62">
        <v>1</v>
      </c>
      <c r="F8" s="62">
        <v>78</v>
      </c>
      <c r="G8" s="62">
        <v>77</v>
      </c>
      <c r="H8" s="62">
        <v>1</v>
      </c>
    </row>
    <row r="9" spans="1:8" ht="12.75">
      <c r="A9" s="761"/>
      <c r="B9" s="62" t="s">
        <v>104</v>
      </c>
      <c r="C9" s="62">
        <v>15</v>
      </c>
      <c r="D9" s="62">
        <v>14</v>
      </c>
      <c r="E9" s="62">
        <v>1</v>
      </c>
      <c r="F9" s="62">
        <v>15</v>
      </c>
      <c r="G9" s="62">
        <v>14</v>
      </c>
      <c r="H9" s="62">
        <v>1</v>
      </c>
    </row>
    <row r="10" spans="1:8" ht="12.75">
      <c r="A10" s="761"/>
      <c r="B10" s="244" t="s">
        <v>346</v>
      </c>
      <c r="C10" s="244">
        <v>7</v>
      </c>
      <c r="D10" s="244">
        <v>7</v>
      </c>
      <c r="E10" s="244"/>
      <c r="F10" s="244">
        <v>7</v>
      </c>
      <c r="G10" s="244">
        <v>7</v>
      </c>
      <c r="H10" s="244"/>
    </row>
    <row r="11" spans="1:8" ht="12.75">
      <c r="A11" s="761"/>
      <c r="B11" s="245" t="s">
        <v>106</v>
      </c>
      <c r="C11" s="62">
        <v>43</v>
      </c>
      <c r="D11" s="62">
        <v>43</v>
      </c>
      <c r="E11" s="62"/>
      <c r="F11" s="62">
        <v>43</v>
      </c>
      <c r="G11" s="62">
        <v>43</v>
      </c>
      <c r="H11" s="62"/>
    </row>
    <row r="12" spans="1:9" ht="25.5">
      <c r="A12" s="762"/>
      <c r="B12" s="62" t="s">
        <v>522</v>
      </c>
      <c r="C12" s="62">
        <v>19</v>
      </c>
      <c r="D12" s="62">
        <v>19</v>
      </c>
      <c r="E12" s="62"/>
      <c r="F12" s="62">
        <v>22</v>
      </c>
      <c r="G12" s="62">
        <v>22</v>
      </c>
      <c r="H12" s="62"/>
      <c r="I12" s="196"/>
    </row>
    <row r="13" spans="1:8" ht="12.75">
      <c r="A13" s="763" t="s">
        <v>108</v>
      </c>
      <c r="B13" s="62" t="s">
        <v>347</v>
      </c>
      <c r="C13" s="62">
        <v>65</v>
      </c>
      <c r="D13" s="62">
        <v>62</v>
      </c>
      <c r="E13" s="62">
        <v>3</v>
      </c>
      <c r="F13" s="62">
        <v>65</v>
      </c>
      <c r="G13" s="62">
        <v>62</v>
      </c>
      <c r="H13" s="62">
        <v>3</v>
      </c>
    </row>
    <row r="14" spans="1:8" ht="12.75">
      <c r="A14" s="764"/>
      <c r="B14" s="62" t="s">
        <v>348</v>
      </c>
      <c r="C14" s="62">
        <v>4</v>
      </c>
      <c r="D14" s="62">
        <v>4</v>
      </c>
      <c r="E14" s="62"/>
      <c r="F14" s="62">
        <v>4</v>
      </c>
      <c r="G14" s="62">
        <v>4</v>
      </c>
      <c r="H14" s="62"/>
    </row>
    <row r="15" spans="1:9" ht="25.5">
      <c r="A15" s="604"/>
      <c r="B15" s="62" t="s">
        <v>518</v>
      </c>
      <c r="C15" s="62"/>
      <c r="D15" s="62"/>
      <c r="E15" s="62"/>
      <c r="F15" s="62">
        <v>7</v>
      </c>
      <c r="G15" s="62">
        <v>7</v>
      </c>
      <c r="H15" s="62"/>
      <c r="I15" s="196"/>
    </row>
    <row r="16" spans="1:8" ht="12.75">
      <c r="A16" s="243" t="s">
        <v>109</v>
      </c>
      <c r="B16" s="62" t="s">
        <v>111</v>
      </c>
      <c r="C16" s="62">
        <v>23</v>
      </c>
      <c r="D16" s="62">
        <v>23</v>
      </c>
      <c r="E16" s="62"/>
      <c r="F16" s="62">
        <v>23</v>
      </c>
      <c r="G16" s="62">
        <v>23</v>
      </c>
      <c r="H16" s="62"/>
    </row>
    <row r="17" spans="1:8" ht="12.75">
      <c r="A17" s="764" t="s">
        <v>110</v>
      </c>
      <c r="B17" s="62" t="s">
        <v>349</v>
      </c>
      <c r="C17" s="62">
        <v>13</v>
      </c>
      <c r="D17" s="62">
        <v>10</v>
      </c>
      <c r="E17" s="62">
        <v>3</v>
      </c>
      <c r="F17" s="62">
        <v>13</v>
      </c>
      <c r="G17" s="62">
        <v>10</v>
      </c>
      <c r="H17" s="62">
        <v>3</v>
      </c>
    </row>
    <row r="18" spans="1:8" ht="12.75">
      <c r="A18" s="761"/>
      <c r="B18" s="62" t="s">
        <v>350</v>
      </c>
      <c r="C18" s="62"/>
      <c r="D18" s="62"/>
      <c r="E18" s="62"/>
      <c r="F18" s="62"/>
      <c r="G18" s="62"/>
      <c r="H18" s="62"/>
    </row>
    <row r="19" spans="1:8" ht="12.75">
      <c r="A19" s="761"/>
      <c r="B19" s="245" t="s">
        <v>114</v>
      </c>
      <c r="C19" s="62">
        <v>9</v>
      </c>
      <c r="D19" s="62">
        <v>8</v>
      </c>
      <c r="E19" s="62">
        <v>1</v>
      </c>
      <c r="F19" s="62">
        <v>9</v>
      </c>
      <c r="G19" s="62">
        <v>8</v>
      </c>
      <c r="H19" s="62">
        <v>1</v>
      </c>
    </row>
    <row r="20" spans="1:8" ht="12.75">
      <c r="A20" s="762"/>
      <c r="B20" s="62" t="s">
        <v>115</v>
      </c>
      <c r="C20" s="62">
        <v>5</v>
      </c>
      <c r="D20" s="62">
        <v>4</v>
      </c>
      <c r="E20" s="62">
        <v>1</v>
      </c>
      <c r="F20" s="62">
        <v>5</v>
      </c>
      <c r="G20" s="62">
        <v>4</v>
      </c>
      <c r="H20" s="62">
        <v>1</v>
      </c>
    </row>
    <row r="21" spans="1:8" ht="25.5">
      <c r="A21" s="243" t="s">
        <v>112</v>
      </c>
      <c r="B21" s="62" t="s">
        <v>351</v>
      </c>
      <c r="C21" s="62">
        <v>29</v>
      </c>
      <c r="D21" s="62">
        <v>29</v>
      </c>
      <c r="E21" s="62"/>
      <c r="F21" s="62">
        <v>29</v>
      </c>
      <c r="G21" s="62">
        <v>29</v>
      </c>
      <c r="H21" s="62"/>
    </row>
    <row r="22" spans="1:8" ht="12.75">
      <c r="A22" s="246" t="s">
        <v>116</v>
      </c>
      <c r="B22" s="62" t="s">
        <v>352</v>
      </c>
      <c r="C22" s="62">
        <v>385</v>
      </c>
      <c r="D22" s="62">
        <v>385</v>
      </c>
      <c r="E22" s="62"/>
      <c r="F22" s="62"/>
      <c r="G22" s="62"/>
      <c r="H22" s="62"/>
    </row>
    <row r="23" spans="1:8" ht="12.75">
      <c r="A23" s="247" t="s">
        <v>117</v>
      </c>
      <c r="B23" s="248" t="s">
        <v>474</v>
      </c>
      <c r="C23" s="248">
        <v>83</v>
      </c>
      <c r="D23" s="248">
        <v>82</v>
      </c>
      <c r="E23" s="248">
        <v>1</v>
      </c>
      <c r="F23" s="248">
        <v>83</v>
      </c>
      <c r="G23" s="248">
        <v>82</v>
      </c>
      <c r="H23" s="248">
        <v>1</v>
      </c>
    </row>
    <row r="24" spans="1:8" ht="43.5" customHeight="1" thickBot="1">
      <c r="A24" s="249" t="s">
        <v>119</v>
      </c>
      <c r="B24" s="250" t="s">
        <v>353</v>
      </c>
      <c r="C24" s="250">
        <v>3</v>
      </c>
      <c r="D24" s="250">
        <v>3</v>
      </c>
      <c r="E24" s="250"/>
      <c r="F24" s="250">
        <v>3</v>
      </c>
      <c r="G24" s="250">
        <v>3</v>
      </c>
      <c r="H24" s="250"/>
    </row>
    <row r="25" spans="1:8" ht="13.5" thickBot="1">
      <c r="A25" s="251"/>
      <c r="B25" s="252" t="s">
        <v>354</v>
      </c>
      <c r="C25" s="394">
        <f aca="true" t="shared" si="0" ref="C25:H25">SUM(C6:C24)</f>
        <v>975</v>
      </c>
      <c r="D25" s="394">
        <f t="shared" si="0"/>
        <v>957</v>
      </c>
      <c r="E25" s="394">
        <f t="shared" si="0"/>
        <v>18</v>
      </c>
      <c r="F25" s="394">
        <f t="shared" si="0"/>
        <v>597</v>
      </c>
      <c r="G25" s="394">
        <f t="shared" si="0"/>
        <v>579</v>
      </c>
      <c r="H25" s="394">
        <f t="shared" si="0"/>
        <v>18</v>
      </c>
    </row>
    <row r="26" spans="1:8" ht="26.25" customHeight="1" thickBot="1">
      <c r="A26" s="432"/>
      <c r="B26" s="432" t="s">
        <v>449</v>
      </c>
      <c r="C26" s="432">
        <v>0</v>
      </c>
      <c r="D26" s="432">
        <v>0</v>
      </c>
      <c r="E26" s="432">
        <v>0</v>
      </c>
      <c r="F26" s="432">
        <v>0</v>
      </c>
      <c r="G26" s="432">
        <v>0</v>
      </c>
      <c r="H26" s="540"/>
    </row>
  </sheetData>
  <sheetProtection/>
  <mergeCells count="9">
    <mergeCell ref="A1:G1"/>
    <mergeCell ref="A2:G2"/>
    <mergeCell ref="A19:A20"/>
    <mergeCell ref="A13:A14"/>
    <mergeCell ref="A11:A12"/>
    <mergeCell ref="A3:G3"/>
    <mergeCell ref="B4:B5"/>
    <mergeCell ref="A8:A10"/>
    <mergeCell ref="A17:A18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GelencserA</cp:lastModifiedBy>
  <cp:lastPrinted>2012-12-06T12:57:49Z</cp:lastPrinted>
  <dcterms:created xsi:type="dcterms:W3CDTF">2011-02-07T10:27:18Z</dcterms:created>
  <dcterms:modified xsi:type="dcterms:W3CDTF">2012-12-14T09:33:42Z</dcterms:modified>
  <cp:category/>
  <cp:version/>
  <cp:contentType/>
  <cp:contentStatus/>
</cp:coreProperties>
</file>