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  <Override PartName="/xl/embeddings/oleObject_12_6.bin" ContentType="application/vnd.openxmlformats-officedocument.oleObject"/>
  <Override PartName="/xl/embeddings/oleObject_12_7.bin" ContentType="application/vnd.openxmlformats-officedocument.oleObject"/>
  <Override PartName="/xl/embeddings/oleObject_12_8.bin" ContentType="application/vnd.openxmlformats-officedocument.oleObject"/>
  <Override PartName="/xl/embeddings/oleObject_12_9.bin" ContentType="application/vnd.openxmlformats-officedocument.oleObject"/>
  <Override PartName="/xl/embeddings/oleObject_12_10.bin" ContentType="application/vnd.openxmlformats-officedocument.oleObject"/>
  <Override PartName="/xl/embeddings/oleObject_12_11.bin" ContentType="application/vnd.openxmlformats-officedocument.oleObject"/>
  <Override PartName="/xl/embeddings/oleObject_12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530" windowHeight="4815" tabRatio="599" firstSheet="12" activeTab="14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 sz. melléklet létszám" sheetId="9" r:id="rId9"/>
    <sheet name="7.sz melléklet kisebbség" sheetId="10" r:id="rId10"/>
    <sheet name="8.sz melléklet támogatások" sheetId="11" r:id="rId11"/>
    <sheet name="9.sz melléklet pénzmaradvány" sheetId="12" r:id="rId12"/>
    <sheet name="10.sz. melléklet" sheetId="13" r:id="rId13"/>
    <sheet name="11.sz. melléklet" sheetId="14" r:id="rId14"/>
    <sheet name="1.sz tájékoztató kimutatás" sheetId="15" r:id="rId15"/>
    <sheet name="2.sz tájékoztató kimutatás" sheetId="16" r:id="rId16"/>
    <sheet name="3.sz. tájékoztató kimutatá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3">'1.b.sz.mell felhalm mérleg'!$A$1:$D$24</definedName>
    <definedName name="_xlnm.Print_Area" localSheetId="4">'2sz melléklet'!$A$1:$N$181</definedName>
  </definedNames>
  <calcPr fullCalcOnLoad="1"/>
</workbook>
</file>

<file path=xl/comments16.xml><?xml version="1.0" encoding="utf-8"?>
<comments xmlns="http://schemas.openxmlformats.org/spreadsheetml/2006/main">
  <authors>
    <author>Bereczk Bal?zs</author>
  </authors>
  <commentList>
    <comment ref="C29" authorId="0">
      <text>
        <r>
          <rPr>
            <b/>
            <sz val="8"/>
            <rFont val="Tahoma"/>
            <family val="2"/>
          </rPr>
          <t>Önállóan nem tudja teljesíteni az intézmény a 65%-ot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iskolaotthonos foglalkoztatással magasabb normatíva érhető el.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Kisvid?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>Önállóan nem tudja teljesíteni az előírt 65%-ot.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Önállóan nem tudja az intézmény teljesíteni az előírt létszámot</t>
        </r>
      </text>
    </comment>
    <comment ref="C43" authorId="0">
      <text>
        <r>
          <rPr>
            <b/>
            <sz val="8"/>
            <rFont val="Tahoma"/>
            <family val="0"/>
          </rPr>
          <t>Önállóan nem tudja az intézmény teljesíteni az előírt létszámot</t>
        </r>
      </text>
    </comment>
    <comment ref="C52" authorId="0">
      <text>
        <r>
          <rPr>
            <b/>
            <sz val="8"/>
            <rFont val="Tahoma"/>
            <family val="2"/>
          </rPr>
          <t>iskolaotthonos foglalkoztatással magasabb normatíva érhető 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<sst xmlns="http://schemas.openxmlformats.org/spreadsheetml/2006/main" count="1319" uniqueCount="777">
  <si>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</si>
  <si>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</si>
  <si>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</si>
  <si>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</si>
  <si>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</si>
  <si>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</si>
  <si>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</si>
  <si>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</si>
  <si>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</si>
  <si>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</si>
  <si>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</si>
  <si>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</si>
  <si>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</si>
  <si>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</si>
  <si>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</si>
  <si>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</si>
  <si>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</si>
  <si>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</si>
  <si>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</si>
  <si>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</si>
  <si>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</si>
  <si>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</si>
  <si>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</si>
  <si>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</si>
  <si>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</si>
  <si>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</si>
  <si>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</si>
  <si>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</si>
  <si>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</si>
  <si>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</si>
  <si>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</si>
  <si>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</si>
  <si>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</si>
  <si>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</si>
  <si>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</si>
  <si>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</si>
  <si>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</si>
  <si>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</si>
  <si>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Fejlesztési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</si>
  <si>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</si>
  <si>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</si>
  <si>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</si>
  <si>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</si>
  <si>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Függő bevételek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</si>
  <si>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</si>
  <si>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</si>
  <si>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</si>
  <si>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</si>
  <si>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</si>
  <si>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</si>
  <si>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</si>
  <si>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</si>
  <si>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</si>
  <si>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</si>
  <si>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              Kölcsöntörlesztés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</si>
  <si>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</si>
  <si>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</si>
  <si>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</si>
  <si>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</si>
  <si>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</si>
  <si>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</si>
  <si>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</si>
  <si>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</si>
  <si>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</si>
  <si>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</si>
  <si>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</si>
  <si>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</si>
  <si>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</si>
  <si>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</si>
  <si>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</si>
  <si>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</si>
  <si>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</si>
  <si>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</si>
  <si>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</si>
  <si>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Kölcsöntörlesztés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</si>
  <si>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</si>
  <si>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</si>
  <si>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</si>
  <si>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</si>
  <si>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</si>
  <si>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</si>
  <si>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</si>
  <si>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</si>
  <si>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</si>
  <si>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</si>
  <si>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</si>
  <si>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</si>
  <si>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</si>
  <si>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</si>
  <si>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- Nev. Tanácsadó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</si>
  <si>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</si>
  <si>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</si>
  <si>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</si>
  <si>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</si>
  <si>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</si>
  <si>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</si>
  <si>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</si>
  <si>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</si>
  <si>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</si>
  <si>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</si>
  <si>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</si>
  <si>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</si>
  <si>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</si>
  <si>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</si>
  <si>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</si>
  <si>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</si>
  <si>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</si>
  <si>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</si>
  <si>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</si>
  <si>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</si>
  <si>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</si>
  <si>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</si>
  <si>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</si>
  <si>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</si>
  <si>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</si>
  <si>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</si>
  <si>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</si>
  <si>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</si>
  <si>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</si>
  <si>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</si>
  <si>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</si>
  <si>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</si>
  <si>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</si>
  <si>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</si>
  <si>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</si>
  <si>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</si>
  <si>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</si>
  <si>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</si>
  <si>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</si>
  <si>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</si>
  <si>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</si>
  <si>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</si>
  <si>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</si>
  <si>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</si>
  <si>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</si>
  <si>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</si>
  <si>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</si>
  <si>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</si>
  <si>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</si>
  <si>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</si>
  <si>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</si>
  <si>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</si>
  <si>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</si>
  <si>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</si>
  <si>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</si>
  <si>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</si>
  <si>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Vás. termék , szolgáltatás ÁFA-ja</t>
  </si>
  <si>
    <t>Kamat kiadás állháztartáson kívülre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</si>
  <si>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</si>
  <si>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</si>
  <si>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</si>
  <si>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</si>
  <si>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</si>
  <si>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</si>
  <si>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</si>
  <si>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</si>
  <si>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</si>
  <si>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</si>
  <si>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 xml:space="preserve">            Marcali fürdőért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</si>
  <si>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</si>
  <si>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</si>
  <si>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</si>
  <si>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</si>
  <si>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</si>
  <si>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</si>
  <si>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</si>
  <si>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</si>
  <si>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</si>
  <si>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Focisuli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</si>
  <si>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</si>
  <si>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</si>
  <si>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</si>
  <si>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</si>
  <si>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</si>
  <si>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</si>
  <si>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</si>
  <si>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</si>
  <si>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</si>
  <si>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</si>
  <si>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</si>
  <si>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</si>
  <si>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</si>
  <si>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</si>
  <si>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</si>
  <si>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</si>
  <si>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</si>
  <si>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</si>
  <si>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</si>
  <si>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</si>
  <si>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</si>
  <si>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</si>
  <si>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Sakk utánpótlás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</si>
  <si>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</si>
  <si>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</si>
  <si>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</si>
  <si>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</si>
  <si>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</si>
  <si>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</si>
  <si>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</si>
  <si>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Testépítő SE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</si>
  <si>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</si>
  <si>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</si>
  <si>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</si>
  <si>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</si>
  <si>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</si>
  <si>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</si>
  <si>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Ősz utca vége csapadékvíz rendezése</t>
  </si>
  <si>
    <t>KÖZLEKEDÉSI ÁGAZAT</t>
  </si>
  <si>
    <t>Táncsics utca aszfaltozása</t>
  </si>
  <si>
    <t>Bem utca aszfaltozása</t>
  </si>
  <si>
    <t>Nefelejcs utca aszfaltozása</t>
  </si>
  <si>
    <t>Dózsa és Ifjúság utca között szórt útépítés záró réteggel</t>
  </si>
  <si>
    <t>Fürdő Keleti oldalán út és csapadékvíz elvezető rendszer építése</t>
  </si>
  <si>
    <t>14.</t>
  </si>
  <si>
    <t>15.</t>
  </si>
  <si>
    <t>16.</t>
  </si>
  <si>
    <t>Boronkai temető parcellák kimérése, kőszórásos utak kialakítása</t>
  </si>
  <si>
    <t>Közvilágítás kiépítése a Baglastól a Szigetvári utcáig a panelek déli oldalán található sétány mellett</t>
  </si>
  <si>
    <t>Csalogány utca közvilágítás tervezés, kiépítés</t>
  </si>
  <si>
    <t>Sportcsarnok keleti oldal közvilágítás</t>
  </si>
  <si>
    <t>Boronkai kultúrházzal szemben, valamint a keresztnél 3 db közvilágítási oszlop és fényforrás elhelyezése</t>
  </si>
  <si>
    <t>SZOCIÁLIS-, ÉS HUMÁN SZOLGÁLTATÁS, IGAZGATÁS</t>
  </si>
  <si>
    <t>Kórház rekonstrukció IV. ütem</t>
  </si>
  <si>
    <t xml:space="preserve">tervezés és kivitelezés 1.780.700 </t>
  </si>
  <si>
    <t>2004 évben 132.500</t>
  </si>
  <si>
    <t>2005 évben 786.250</t>
  </si>
  <si>
    <t>2006 évben 861.950</t>
  </si>
  <si>
    <t>Városközpont Barnamezős területének rehabilitációja</t>
  </si>
  <si>
    <t>E-közigazgatás kiépítése</t>
  </si>
  <si>
    <t>Orgona utcai lakások vásárlása</t>
  </si>
  <si>
    <t>17.</t>
  </si>
  <si>
    <t>18.</t>
  </si>
  <si>
    <t>Erdőtüzes gépjármű szerállományának korszerűsítése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</si>
  <si>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</si>
  <si>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</si>
  <si>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</si>
  <si>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</si>
  <si>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</si>
  <si>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</si>
  <si>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Helytörténeti múzeum börtönszárny emeleti ablakok cseréje, felújítása</t>
  </si>
  <si>
    <t>Központi támogatás</t>
  </si>
  <si>
    <t>Önkormányzati támogatás</t>
  </si>
  <si>
    <t>Romanap előkészítése</t>
  </si>
  <si>
    <t>Cigány tanulók ösztöndíj támogatása</t>
  </si>
  <si>
    <t>Munkaadót terh. jár.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</si>
  <si>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</si>
  <si>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</si>
  <si>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</si>
  <si>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</si>
  <si>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</si>
  <si>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</si>
  <si>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</si>
  <si>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</si>
  <si>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Telefondíj</t>
  </si>
  <si>
    <t>Irodaszer, egyéb</t>
  </si>
  <si>
    <t>21.</t>
  </si>
  <si>
    <t>ENERGIAELLÁTÁS RÉSZESEDÉS ÁTRUHÁZÁS</t>
  </si>
  <si>
    <t xml:space="preserve">     Ebből:</t>
  </si>
  <si>
    <t>1.sz. Melléklet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</si>
  <si>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</si>
  <si>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</si>
  <si>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</si>
  <si>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</si>
  <si>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</si>
  <si>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</si>
  <si>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</si>
  <si>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</si>
  <si>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</si>
  <si>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</si>
  <si>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</si>
  <si>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</si>
  <si>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</si>
  <si>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</si>
  <si>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E ft</t>
  </si>
  <si>
    <t>Lenin utca 1-3 parkoló építés</t>
  </si>
  <si>
    <t>Orgona u 1-3. Keleti oldal közvilágítás kiépítése</t>
  </si>
  <si>
    <t>2004 évben: 8.287.500,-</t>
  </si>
  <si>
    <t>2005 évben: 238.198.126,-</t>
  </si>
  <si>
    <t>2006 évben: 753.514.374,-</t>
  </si>
  <si>
    <t>SZESZK Akadálymentesítése</t>
  </si>
  <si>
    <t>Táncsics utcai épület idősekotthonává alakítás tervezése</t>
  </si>
  <si>
    <t>Zeneiskola bejárati ajtó és nyílászáró csere</t>
  </si>
  <si>
    <t>Marcali Gyógyfürdő és Szabadidőközpont, kutak gyógyvízzé minősítése</t>
  </si>
  <si>
    <t>Marcali Gyógyfürdő és Szabadidőközpont, 3. sz. kút rendszerbe állítása</t>
  </si>
  <si>
    <t>Főépület földszint akadálymentesítés</t>
  </si>
  <si>
    <t>Udvari épület akadálymentes bejárat</t>
  </si>
  <si>
    <t>Villamosenergia korszerűsítés tervezés</t>
  </si>
  <si>
    <t>Bútorvásárlás</t>
  </si>
  <si>
    <t>Panelprogram</t>
  </si>
  <si>
    <t>Játszótér építés tervezéssel Dózsa u. 7 mellett, Bem-Zrinyi sarok</t>
  </si>
  <si>
    <t>1956-os emlékmű építés</t>
  </si>
  <si>
    <t>E Ft</t>
  </si>
  <si>
    <t>Mikszáth Óvoda mennyezet felújítás</t>
  </si>
  <si>
    <t>SZESZK felújítás</t>
  </si>
  <si>
    <t>Központi Tornaterem felújítás</t>
  </si>
  <si>
    <t>Berzsenyi utca felújítása Lenin utcától Széchenyi utcáig</t>
  </si>
  <si>
    <t>Játszótér felújítás 1 db</t>
  </si>
  <si>
    <t>Kálvária felújítás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</si>
  <si>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</si>
  <si>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</si>
  <si>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</si>
  <si>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</si>
  <si>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</si>
  <si>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</si>
  <si>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</si>
  <si>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</si>
  <si>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</si>
  <si>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</si>
  <si>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</si>
  <si>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</si>
  <si>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</si>
  <si>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</si>
  <si>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</si>
  <si>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</si>
  <si>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</si>
  <si>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I. Működési célú (folyó) bevételek, működési célú (folyó) kiadások mérlege
(Önkormányzati szinten 2006)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</si>
  <si>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</si>
  <si>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</si>
  <si>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</si>
  <si>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</si>
  <si>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</si>
  <si>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</si>
  <si>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</si>
  <si>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</si>
  <si>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</si>
  <si>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</si>
  <si>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</si>
  <si>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</si>
  <si>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</si>
  <si>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</si>
  <si>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</si>
  <si>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</si>
  <si>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</si>
  <si>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</si>
  <si>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</si>
  <si>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</si>
  <si>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</si>
  <si>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</si>
  <si>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</si>
  <si>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</si>
  <si>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</si>
  <si>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</si>
  <si>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ebből: III. EUROFOLK fesztivál</t>
  </si>
  <si>
    <t>Sajátos felhalmozási és tőkejellegű bevételei</t>
  </si>
  <si>
    <t>Egyéb üzemeltetési, fenntartási kiadások postaköltség, szemétszállítás, intézményüzemeltetés</t>
  </si>
  <si>
    <t>Szellemi tevékenység végzésére kif. (könyvvizsg.)</t>
  </si>
  <si>
    <t>Kiszámlázott termékek és szolgálátatások Áfa befizetése</t>
  </si>
  <si>
    <t>Piac utca zárt csapadékvíz elvezető tervezése</t>
  </si>
  <si>
    <t>Noszlopy utca 82 - 86 nyílt csapadékvíz 
elvezető árok tervezése</t>
  </si>
  <si>
    <t>Gombai városrész belvízelvezetési terv elkészítése</t>
  </si>
  <si>
    <t>Végvári utca belvíz elvezetés rendezése</t>
  </si>
  <si>
    <t>Hársfa utca K-i oldalán járda építés a Tavasz utcáig 50 m</t>
  </si>
  <si>
    <t>Tavasz utca urvosi rendelő előtt közterület aszfaltozása, parkoló építés</t>
  </si>
  <si>
    <t>Katona József utca  6. parkoló építés</t>
  </si>
  <si>
    <t>Gizella utca tervezése</t>
  </si>
  <si>
    <t>Déli alközpont villamosenergia ellátásának tervezés</t>
  </si>
  <si>
    <t>Kossuth u. K-i végének világítás kiépítése</t>
  </si>
  <si>
    <t>Szelektív zöldhulladék gyűjtő autó+ zsákok</t>
  </si>
  <si>
    <t>Posta közi  óvoda felújítás</t>
  </si>
  <si>
    <t>Lenin utca felújítás Rákóczi utcától Berzsenyi utcáig</t>
  </si>
  <si>
    <t>Lengyelkert utca felújítása</t>
  </si>
  <si>
    <t>Templom utca déli oldal járda felújítás</t>
  </si>
  <si>
    <t>III</t>
  </si>
  <si>
    <t xml:space="preserve">            Somogyi egyetemistákért alapít.</t>
  </si>
  <si>
    <t xml:space="preserve">                                            vissza nem térítendő: 1.600/e Ft)</t>
  </si>
  <si>
    <t xml:space="preserve">                                               vissza nem térítendő: 1.600/e Ft)</t>
  </si>
  <si>
    <t>1.5   Fejlesztési célú támogatások (TEKI)</t>
  </si>
  <si>
    <t>1.6   Fejlesztési célú támogatások (CÉDA)</t>
  </si>
  <si>
    <t>1.8   Címzett támogatás</t>
  </si>
  <si>
    <t>1.4   Fejlesztési célú támogatások (TRFC, RFT)</t>
  </si>
  <si>
    <t>Nevelési Tanácsadó tetőtér beépítés</t>
  </si>
  <si>
    <t>Gyék eszközbeszerzés a bérleti díj terhére</t>
  </si>
  <si>
    <t>Me.: ezer Ft</t>
  </si>
  <si>
    <t>Me.:ezer Ft</t>
  </si>
  <si>
    <t>ezer Ft</t>
  </si>
  <si>
    <t>Felhalmozási és tőkejellegű bevételek</t>
  </si>
  <si>
    <t>%-os arány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</si>
  <si>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</si>
  <si>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</si>
  <si>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</si>
  <si>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</si>
  <si>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Marcali Városi Önkormányzatának 2006. évi költségvetésének</t>
  </si>
  <si>
    <t>kördiagramjai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</si>
  <si>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</si>
  <si>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</si>
  <si>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</si>
  <si>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 xml:space="preserve">                         Ebből:   lakosságnak (visszatérítendő: 13.000/e Ft,</t>
  </si>
  <si>
    <t>Eredeti előirányzat</t>
  </si>
  <si>
    <t>Módosított előirányzat</t>
  </si>
  <si>
    <t>Teljesítés</t>
  </si>
  <si>
    <t>Teljesítés aránya</t>
  </si>
  <si>
    <t>Városi vízkárelhárítási terv felülvizsgálata</t>
  </si>
  <si>
    <t>Honvéd u. 76. ivóvíz bekötés</t>
  </si>
  <si>
    <t>Információs táblák</t>
  </si>
  <si>
    <t>Erdőalja u. kisajátítás</t>
  </si>
  <si>
    <t>Földvásárlás</t>
  </si>
  <si>
    <t>Hulladékgazdálkodási terv</t>
  </si>
  <si>
    <t>Park u. óvoda felújítás tervezése</t>
  </si>
  <si>
    <t>Számítógép felújítás</t>
  </si>
  <si>
    <t>Cigány kisebbség helyiség felújítás</t>
  </si>
  <si>
    <t>Mikszáth iskola CLASP épületszárny felújítás</t>
  </si>
  <si>
    <t>Puskás T. utca betonozott árok bontása, zárt csapadékvíz elvezető rendszer kiépítése</t>
  </si>
  <si>
    <t>1.7   Helyi önkormányzatok fejlesztési, vis maior feladatainak támogatása</t>
  </si>
  <si>
    <t xml:space="preserve">                            Ebből:   lakosságnak (visszatérítendő: 13.000/e Ft,</t>
  </si>
  <si>
    <t>6. sz. Melléklet</t>
  </si>
  <si>
    <t>Kisértékű tárgyi eszköz</t>
  </si>
  <si>
    <t>Reklám egyéb kiadás</t>
  </si>
  <si>
    <t>Rózsa u. útfelújítás</t>
  </si>
  <si>
    <t>Munkácsy u. áteresz építés</t>
  </si>
  <si>
    <t>Tavasz u. földkábel csatlakozó kiépítés</t>
  </si>
  <si>
    <t>Autóbuszváró Bize</t>
  </si>
  <si>
    <t>Számítástechnikai eszközök, szoftver beszerzése</t>
  </si>
  <si>
    <t>22.</t>
  </si>
  <si>
    <t>Eü. gépbeszerzés</t>
  </si>
  <si>
    <t>Szakmunkásképző tornaterem lapostető szigetelése</t>
  </si>
  <si>
    <t xml:space="preserve">             Személyi juttatások</t>
  </si>
  <si>
    <t>Összesen</t>
  </si>
  <si>
    <t>Egyéb</t>
  </si>
  <si>
    <t>Adók díjak egyéb befizetések (tagsági, bank, pályázati, egyéb díjak)</t>
  </si>
  <si>
    <t>Tájékoztató Kimutatás</t>
  </si>
  <si>
    <t>Szabadság u. É-oldal járdafelújítás terv.</t>
  </si>
  <si>
    <t>Templom u. vége csapadékvíz elvezetése</t>
  </si>
  <si>
    <t>Arad u. csapadékvíz elvezetés</t>
  </si>
  <si>
    <t>Horvátkúti templom ivóvízbekötés tervezése</t>
  </si>
  <si>
    <t>Hunyadi u. 26. ingatlan ivóvíz és szennyvíz bekötés</t>
  </si>
  <si>
    <t>Szigetvári u. 105. ingatlan szennyvízbekötés</t>
  </si>
  <si>
    <t>Horvátkúti autóbusz váró építés</t>
  </si>
  <si>
    <t>Honvéd. u. 1. sz. ingatlanhoz útcsatlakozás kiépítése</t>
  </si>
  <si>
    <t>Európa parkhoz oszlopok átjárás megakadályozására, kerékpár tárolók</t>
  </si>
  <si>
    <t>Gyógyszállóhoz út, járda, parkoló, víz- szennyvíz- csapadékvíz tervezése</t>
  </si>
  <si>
    <t>Egyéb közvilágítási részesedés</t>
  </si>
  <si>
    <t>Dózsa Gy. u. 20. cigányház bontása</t>
  </si>
  <si>
    <t>Szigetvári u. 125. életveszélyes építmény bontása</t>
  </si>
  <si>
    <t>Személygépkocsi vásárlás (Tűzoltóparancsnokság)</t>
  </si>
  <si>
    <t>23.</t>
  </si>
  <si>
    <t>24.</t>
  </si>
  <si>
    <t>25.</t>
  </si>
  <si>
    <t>26.</t>
  </si>
  <si>
    <t>Gyóta eszközbeszerzés (fűkaszáló, sátor)</t>
  </si>
  <si>
    <t>Bize autóbuszváráró áthelyezés (bizei u. 91.)</t>
  </si>
  <si>
    <t>Horvátkúti temetőkerítés</t>
  </si>
  <si>
    <t>Marcali Városi Önkormányzat 2006. évi</t>
  </si>
  <si>
    <t>Marcali Városi Önkormányzat Intézményeinek 2006. évi bevételeiről és kiadásairól</t>
  </si>
  <si>
    <t>Nagyértékű tűzoltási és műszaki mentési szakfelszerelés korszerűsítése</t>
  </si>
  <si>
    <t>27.</t>
  </si>
  <si>
    <t>28.</t>
  </si>
  <si>
    <t>Szapolczay Manó emlékmű felállítása</t>
  </si>
  <si>
    <t>Önkormányzati lakás lelépési díj</t>
  </si>
  <si>
    <t>Boronkai temető kerítés felújítása</t>
  </si>
  <si>
    <t>Széchenyi u.-i parkoló térkövezése</t>
  </si>
  <si>
    <t>Lenin u.-i Forrás melletti feljáró aszfaltozása</t>
  </si>
  <si>
    <t>Béke u. északi oldal aszfaltozása</t>
  </si>
  <si>
    <t>Szegedi u. járda északi oldalának és Gimnázium bejáratának aszfaltozása</t>
  </si>
  <si>
    <t>Dózsa Gy. u. északi oldal járda felújítása</t>
  </si>
  <si>
    <t>Marcali Városi Önkormányzat Polgármesteri Hivatalának 2006. évi működési kiadásai</t>
  </si>
  <si>
    <t>Hőszolgáltatás /Noszlopy, Mikszáth, Gimnázium II. félév, Óvoda/</t>
  </si>
  <si>
    <t>1.9   ÖNHIKI, működésképtelen önkormányzatok egyéb támogatása</t>
  </si>
  <si>
    <t>a Polgármesteri Hivatal és az önkormányzat</t>
  </si>
  <si>
    <t>irányítása alá tartozó költségvetési szervek</t>
  </si>
  <si>
    <t xml:space="preserve"> Létszám: fő</t>
  </si>
  <si>
    <t>S.</t>
  </si>
  <si>
    <t xml:space="preserve">I n t é z m é n y </t>
  </si>
  <si>
    <t>Főfoglalkozású</t>
  </si>
  <si>
    <t>Részfoglalkozású</t>
  </si>
  <si>
    <t>Létszám</t>
  </si>
  <si>
    <t>sz.</t>
  </si>
  <si>
    <t>összesen</t>
  </si>
  <si>
    <t>1./</t>
  </si>
  <si>
    <t>Berzsenyi Dániel Gimnázium</t>
  </si>
  <si>
    <t>2./</t>
  </si>
  <si>
    <t>3./</t>
  </si>
  <si>
    <t>Noszlopy G. Ált. iskola</t>
  </si>
  <si>
    <t>- Nemesvidi tagiskola</t>
  </si>
  <si>
    <t>4./</t>
  </si>
  <si>
    <t>Mikszáth K Ált. iskola</t>
  </si>
  <si>
    <t>- Nevelési Tanácsadó</t>
  </si>
  <si>
    <t>5./</t>
  </si>
  <si>
    <t>Óvodai Központ</t>
  </si>
  <si>
    <t>Nemesvidi tagóvoda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</si>
  <si>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</si>
  <si>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</si>
  <si>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</si>
  <si>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</si>
  <si>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</si>
  <si>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</si>
  <si>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</si>
  <si>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</si>
  <si>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</si>
  <si>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</si>
  <si>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</si>
  <si>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Gyógyfürdő és Szabadidőközpont</t>
  </si>
  <si>
    <t>12./</t>
  </si>
  <si>
    <t>Dél-Balatoni Szennyvízelv.</t>
  </si>
  <si>
    <t>13./</t>
  </si>
  <si>
    <t>Városi Kórház</t>
  </si>
  <si>
    <t>14./</t>
  </si>
  <si>
    <t xml:space="preserve">      Összesen:</t>
  </si>
  <si>
    <t>7. sz. Melléklet</t>
  </si>
  <si>
    <t>2006. évi bevételei és kiadásai</t>
  </si>
  <si>
    <t>2006. évi munkajogi zárólétszámáról</t>
  </si>
  <si>
    <t>8. számú Melléklet</t>
  </si>
  <si>
    <t>Adónem</t>
  </si>
  <si>
    <t>Adóelengedés</t>
  </si>
  <si>
    <t>Adókedvezmény</t>
  </si>
  <si>
    <t>Jogcíme</t>
  </si>
  <si>
    <t>Mértéke</t>
  </si>
  <si>
    <t>Összege</t>
  </si>
  <si>
    <t>(eFt)</t>
  </si>
  <si>
    <t>(jellege)</t>
  </si>
  <si>
    <t>Építményadó</t>
  </si>
  <si>
    <t>Magánszemélyek. kommunális. adója</t>
  </si>
  <si>
    <t>Vállalkozók kommunális adója</t>
  </si>
  <si>
    <t>Iparűzési adó</t>
  </si>
  <si>
    <t>Gépjármű adó</t>
  </si>
  <si>
    <t>Késedelmi pótlék</t>
  </si>
  <si>
    <t>Marcali Városi Önkormányzat 2006. évi közvetett támogatásai</t>
  </si>
  <si>
    <t>9. számú Melléklet</t>
  </si>
  <si>
    <t xml:space="preserve">                                                                                                                                                                                   Me: ezer Ft</t>
  </si>
  <si>
    <t>Függő átfutó kiegy. korrekció</t>
  </si>
  <si>
    <t>Előző években képzett tartalék, maradvány</t>
  </si>
  <si>
    <t>Intézmény finanszírozási korrekció</t>
  </si>
  <si>
    <t>Állami támog. elszám.</t>
  </si>
  <si>
    <t>Költségvetési pénzmaradvány</t>
  </si>
  <si>
    <t>Felügyeleti szerv általi korrekciók</t>
  </si>
  <si>
    <t>Gimnázium</t>
  </si>
  <si>
    <t>Széchenyi Zs. Szakközép Iskola</t>
  </si>
  <si>
    <t>Mikszáth K. u.-i Ált. isk.</t>
  </si>
  <si>
    <t>Noszlopy G. Ált. isk.</t>
  </si>
  <si>
    <t>Szociális és Eü. Szolgáltató Központ</t>
  </si>
  <si>
    <t>Kulturális Központ</t>
  </si>
  <si>
    <t>Tűzoltóparancsnokság</t>
  </si>
  <si>
    <t>Dél-Balatoni Szennyvíz Társulás</t>
  </si>
  <si>
    <t>Intézmények összesen:</t>
  </si>
  <si>
    <t>a Polgármesteri Hivatal és intézményei 2006. évi pénzmaradványáról</t>
  </si>
  <si>
    <t>2006. XII.31. záró pénzkészlet</t>
  </si>
  <si>
    <t>2006. évi jóváhagyott pénzmaradvány</t>
  </si>
  <si>
    <t>2007. évben ténylegesen felhasználható pénzmaradvány</t>
  </si>
  <si>
    <t>2007. évben fejlesztési célra felhasználható pénzmaradvány</t>
  </si>
  <si>
    <t>1. Tájékoztató Kimutatás</t>
  </si>
  <si>
    <t>Részesedések</t>
  </si>
  <si>
    <t>Gazdasági Társaság megnevezése</t>
  </si>
  <si>
    <t>Pénzbeni betét</t>
  </si>
  <si>
    <t>Nem pénzbeni betét</t>
  </si>
  <si>
    <t>elszámolt értékvesztés</t>
  </si>
  <si>
    <t>Nyilvántartott érték</t>
  </si>
  <si>
    <t>Rumpold Marcali KFT.</t>
  </si>
  <si>
    <t>MARYLLA Bőrdíszműgyártó és Ker. KFT.</t>
  </si>
  <si>
    <t>Marcali Ipari Park Rt.</t>
  </si>
  <si>
    <t>Sm.Temetkezési Szolg.Kft.</t>
  </si>
  <si>
    <t>Marcali Szálloda Kft.</t>
  </si>
  <si>
    <t>Dráva-Mura Eurórégió Térségfejlesztési KHT.</t>
  </si>
  <si>
    <t>Balaton-Boronka Kisvasút KHT</t>
  </si>
  <si>
    <t xml:space="preserve">9. </t>
  </si>
  <si>
    <t>Ingatlanhasznosító Kft.</t>
  </si>
  <si>
    <t>Közvil.Első Magyar Közvil. Rt.</t>
  </si>
  <si>
    <t>Dunántúli Reg. Vízmű Rt.</t>
  </si>
  <si>
    <t>Marcali Fürdő KFT</t>
  </si>
  <si>
    <t xml:space="preserve">               Összesen:</t>
  </si>
  <si>
    <t>a részesedések 2006. december 31-i állományáról</t>
  </si>
  <si>
    <t xml:space="preserve"> 2005. XII. 31-ig</t>
  </si>
  <si>
    <t>2006. évben</t>
  </si>
  <si>
    <t>2006. XII. 31-i</t>
  </si>
  <si>
    <t>2. sz. Tájékoztató Kimutatás</t>
  </si>
  <si>
    <t>Jogcím</t>
  </si>
  <si>
    <t>Előirányzat</t>
  </si>
  <si>
    <t>Tényleges</t>
  </si>
  <si>
    <t>Eltérés</t>
  </si>
  <si>
    <t>3a</t>
  </si>
  <si>
    <t>17c</t>
  </si>
  <si>
    <t>19a</t>
  </si>
  <si>
    <t>20aa</t>
  </si>
  <si>
    <t>20ab</t>
  </si>
  <si>
    <t>20bb</t>
  </si>
  <si>
    <t>20ca</t>
  </si>
  <si>
    <t>20d</t>
  </si>
  <si>
    <t>iskolai szakképzés elméleti</t>
  </si>
  <si>
    <t>korai fejlesztés gondozás</t>
  </si>
  <si>
    <t>fejlesztő felkészítés</t>
  </si>
  <si>
    <t>22b1</t>
  </si>
  <si>
    <t>alapfokú művészetoktatás (zene)</t>
  </si>
  <si>
    <t>22b2</t>
  </si>
  <si>
    <t>kollégiumi nevelés</t>
  </si>
  <si>
    <t>sajátos nevelési igényű tanulók kollégiumi ellátása</t>
  </si>
  <si>
    <t>napközis foglalkozás</t>
  </si>
  <si>
    <t>integrációs felkészítés</t>
  </si>
  <si>
    <t>magyar nyelven folyó kisebbségi oktatás</t>
  </si>
  <si>
    <t>nyelvi előkészítő oktatás</t>
  </si>
  <si>
    <t>bejáró gyerekek 9-13</t>
  </si>
  <si>
    <t>pedagógus szakvizsga</t>
  </si>
  <si>
    <t>I.6.</t>
  </si>
  <si>
    <t>pedagógiai szakszolgálat</t>
  </si>
  <si>
    <t>II.3.</t>
  </si>
  <si>
    <t>szociális továbbképzés és szakvizsga támogatása</t>
  </si>
  <si>
    <t>átengedett szja 10%</t>
  </si>
  <si>
    <t>szja jövedelemdifferenciálódás miatt</t>
  </si>
  <si>
    <t>2006. évi Normatív állami hozzájárulásokról</t>
  </si>
  <si>
    <t>2006. évi Normatív kötött felhasználású támogatások elszámolása</t>
  </si>
  <si>
    <t>2006. évi SZJA támogatás</t>
  </si>
  <si>
    <t>támogatás</t>
  </si>
  <si>
    <t>méltányosság, haláleset</t>
  </si>
  <si>
    <t>kezdő vállalkozás, rokkant foglalkoztatás</t>
  </si>
  <si>
    <t xml:space="preserve">kezdő vállalkozás  </t>
  </si>
  <si>
    <t>vidéken tartózkodik</t>
  </si>
  <si>
    <t>(eset)</t>
  </si>
  <si>
    <t>részfoglalkozású</t>
  </si>
  <si>
    <t>méltányosság</t>
  </si>
  <si>
    <t>Gyóta ivóvíz vastalanítás</t>
  </si>
  <si>
    <t>Marcali Városi Önkormányzat 2006. évi bevételeiről és kiadásairól</t>
  </si>
  <si>
    <t>Adósságkez.(fogyasztásmérő készülékek)</t>
  </si>
  <si>
    <t>Vagyon-, egyéb biztosítások</t>
  </si>
  <si>
    <t>Realizált árfolyamveszteség</t>
  </si>
  <si>
    <t>Előző évi pénzmaradvány</t>
  </si>
  <si>
    <t>Működési célú támogatási kölcsön visszatérülése</t>
  </si>
  <si>
    <t>1a</t>
  </si>
  <si>
    <t>1b</t>
  </si>
  <si>
    <t>2aa</t>
  </si>
  <si>
    <t>2ab</t>
  </si>
  <si>
    <t>2ac</t>
  </si>
  <si>
    <t>2b</t>
  </si>
  <si>
    <t>5</t>
  </si>
  <si>
    <t>6</t>
  </si>
  <si>
    <t>8</t>
  </si>
  <si>
    <t>9</t>
  </si>
  <si>
    <t>10</t>
  </si>
  <si>
    <t>11ab1</t>
  </si>
  <si>
    <t>11ab2</t>
  </si>
  <si>
    <t>11c</t>
  </si>
  <si>
    <t>11d</t>
  </si>
  <si>
    <t>11e</t>
  </si>
  <si>
    <t>11g</t>
  </si>
  <si>
    <t>11h</t>
  </si>
  <si>
    <t>11j</t>
  </si>
  <si>
    <t>12b</t>
  </si>
  <si>
    <t>14a</t>
  </si>
  <si>
    <t>14c</t>
  </si>
  <si>
    <t>16a</t>
  </si>
  <si>
    <t>16b</t>
  </si>
  <si>
    <t>16c</t>
  </si>
  <si>
    <t>16d</t>
  </si>
  <si>
    <t>16ea</t>
  </si>
  <si>
    <t>16eb</t>
  </si>
  <si>
    <t>16ec</t>
  </si>
  <si>
    <t>16ed</t>
  </si>
  <si>
    <t>17. ad1</t>
  </si>
  <si>
    <t>17. ad2</t>
  </si>
  <si>
    <t>17. ad3</t>
  </si>
  <si>
    <t>17. ad4</t>
  </si>
  <si>
    <t>17. ad5</t>
  </si>
  <si>
    <t>17. ad6</t>
  </si>
  <si>
    <t>17b</t>
  </si>
  <si>
    <t>18b</t>
  </si>
  <si>
    <t>18b2</t>
  </si>
  <si>
    <t>19c</t>
  </si>
  <si>
    <t>20ba1</t>
  </si>
  <si>
    <t>20ba2</t>
  </si>
  <si>
    <t>20ba3</t>
  </si>
  <si>
    <t>20e</t>
  </si>
  <si>
    <t>21a1</t>
  </si>
  <si>
    <t>21a2</t>
  </si>
  <si>
    <t>21a3</t>
  </si>
  <si>
    <t>21a4</t>
  </si>
  <si>
    <t>21a5</t>
  </si>
  <si>
    <t>21b1</t>
  </si>
  <si>
    <t>21b2</t>
  </si>
  <si>
    <t>21b3</t>
  </si>
  <si>
    <t>22a1</t>
  </si>
  <si>
    <t>22a2</t>
  </si>
  <si>
    <t>22a3</t>
  </si>
  <si>
    <t>22a4</t>
  </si>
  <si>
    <t>22a5</t>
  </si>
  <si>
    <t>22a6</t>
  </si>
  <si>
    <t>22a7</t>
  </si>
  <si>
    <t>22a8</t>
  </si>
  <si>
    <t>22b3</t>
  </si>
  <si>
    <t>22b4</t>
  </si>
  <si>
    <t>23</t>
  </si>
  <si>
    <t>Településüzemeltetési, igazgatási, sport feladatok</t>
  </si>
  <si>
    <t>Tömegközlekedési feladatok</t>
  </si>
  <si>
    <t>Okmányirodák működése és gyámügy</t>
  </si>
  <si>
    <t>Okmányirodák működési kiadásai</t>
  </si>
  <si>
    <t>Gyámügyi igazgatási feladatok</t>
  </si>
  <si>
    <t>Építésügyi igazgatási feladatok</t>
  </si>
  <si>
    <t>Körjegyzőség működéséhez alaphozzájár.</t>
  </si>
  <si>
    <t>Lakott külterülettel kapcsolatos feladatok</t>
  </si>
  <si>
    <t>Lakossági folyékony hulladék ártalmatlanítása</t>
  </si>
  <si>
    <t>Üdülőhelyi feladatok</t>
  </si>
  <si>
    <t>Pénzbeli szociális ellátás</t>
  </si>
  <si>
    <t>Lakáshoz jutás feladatai</t>
  </si>
  <si>
    <t>Szociális és gyermekjóléti alapszolgáltatások általános feladatai</t>
  </si>
  <si>
    <t>Gyermekjólét</t>
  </si>
  <si>
    <t>Szociális étkeztetés</t>
  </si>
  <si>
    <t>Házi segítségnyújtás</t>
  </si>
  <si>
    <t>Jelzőrendszeres házi segítségnyújtás</t>
  </si>
  <si>
    <t>Támogató szolgálat</t>
  </si>
  <si>
    <t>Közösségi ellátások</t>
  </si>
  <si>
    <t>Időskorúak, pszichiátriai és szenvedélybetegek, hajléktalanok nappali intézményi ellátása</t>
  </si>
  <si>
    <t>Átlagos gondozást, ápolást igénylő ellátás</t>
  </si>
  <si>
    <t>Bőlcsödei ellátás</t>
  </si>
  <si>
    <t>Ingyenes bőlcsödei étkeztetés</t>
  </si>
  <si>
    <t>Alaphozzájárulás óvodás gyermekek száma után</t>
  </si>
  <si>
    <t>Iskolai oktatás 1.-4. évfolyamon</t>
  </si>
  <si>
    <t>Iskolai oktatás 5.-8. évfolyamon</t>
  </si>
  <si>
    <t>Iskolai oktatás 9.-13. évfolyamon</t>
  </si>
  <si>
    <t>általános iskola 5-8 integráltan 2 fő</t>
  </si>
  <si>
    <t>középiskola 9-13 integráltan 2 fő</t>
  </si>
  <si>
    <t>szakiskola 9-10 integráltan 2 fő</t>
  </si>
  <si>
    <t>szakképzés integráltan 2 fő</t>
  </si>
  <si>
    <t>alapfokú művészetoktatás (képző;báb;tánc)</t>
  </si>
  <si>
    <t>iskolaotthonos oktatás 1-4</t>
  </si>
  <si>
    <t>képességkibontakoztató</t>
  </si>
  <si>
    <t>személyiségfejlesztő, tehetséggondozó</t>
  </si>
  <si>
    <t>személyiségfejlesztő, tehetséggondozó 2004/2005-öt megelőzően indítva</t>
  </si>
  <si>
    <t>hozzájárulás pedagógiai szakmai szolg ig</t>
  </si>
  <si>
    <t>bejáró gyerekek óvoda</t>
  </si>
  <si>
    <t>bejáró gyerekek iskola 1-4</t>
  </si>
  <si>
    <t>bejáró gyerekek 5-8</t>
  </si>
  <si>
    <t>bejáró gyerekek szakképzés</t>
  </si>
  <si>
    <t>intézményfenntartó társulás óvoda</t>
  </si>
  <si>
    <t>intézményfenntartó társulás 1-4</t>
  </si>
  <si>
    <t>intézményfenntartó társulás 5-8</t>
  </si>
  <si>
    <t>étkeztetés 50% óvoda</t>
  </si>
  <si>
    <t>étkeztetés 50% 1-4</t>
  </si>
  <si>
    <t>étkeztetés 50% 5-8</t>
  </si>
  <si>
    <t>étkeztetés 50% 9-13</t>
  </si>
  <si>
    <t>étkeztetés 50% szakképzés</t>
  </si>
  <si>
    <t>étkeztetés 50% kollégisták</t>
  </si>
  <si>
    <t>étkeztetést 100% óvoda</t>
  </si>
  <si>
    <t>étkeztetést 100% 1-4</t>
  </si>
  <si>
    <t>ingyenes tankönyv 1-4</t>
  </si>
  <si>
    <t>ingyenes tankönyv 5-8</t>
  </si>
  <si>
    <t>ingyenes tankönyv 9-13, szakiskola 9-10</t>
  </si>
  <si>
    <t>ingyenes tankönyv szakképzés nappali</t>
  </si>
  <si>
    <t>Helyi közművelődési és közgyűjteményi feladatok</t>
  </si>
  <si>
    <t>I.1.</t>
  </si>
  <si>
    <t>I.2)a</t>
  </si>
  <si>
    <t>I.2)b</t>
  </si>
  <si>
    <t>III.1)a</t>
  </si>
  <si>
    <t>III.2)a</t>
  </si>
  <si>
    <t>III.3)b</t>
  </si>
  <si>
    <t>III.3)c</t>
  </si>
  <si>
    <t>Közmunka programban való részvétel</t>
  </si>
  <si>
    <t>Közcélú munka támogatása</t>
  </si>
  <si>
    <t>Tűzoltók személyi juttatásához</t>
  </si>
  <si>
    <t>Tűzoltó laktanyák üzemeltetése</t>
  </si>
  <si>
    <t>Tűzotó járművek üzemeltetése</t>
  </si>
  <si>
    <t>Különleges tűzoltó járművek</t>
  </si>
  <si>
    <t>Belső ellenőrzési társulások támogatása</t>
  </si>
  <si>
    <t xml:space="preserve">       ebből tartalék</t>
  </si>
  <si>
    <t>Szk (gyakorlati) egyévfolyamos és többévfolyamos képzés közbenső képzési évfolyamaira</t>
  </si>
  <si>
    <t>Szk (gyakorlati)  1. évfolyam, ha a képzés hosszabb, mint 1 év</t>
  </si>
  <si>
    <t>Szk (gyakorlati)  utolsó évfolyamon</t>
  </si>
  <si>
    <t>Szk (gyakorlati) külső helyen</t>
  </si>
  <si>
    <t>Óvodás integráltan oktatott (2 fő)</t>
  </si>
  <si>
    <t>Általános iskola 1-4 integráltan 2 fő</t>
  </si>
  <si>
    <t>Biokom Kft.</t>
  </si>
  <si>
    <t>Önkormányzati tulajdoni hányad %</t>
  </si>
  <si>
    <t>2006. évi 
tény</t>
  </si>
  <si>
    <t>II. Felhalmozási célú bevételek és kiadások mérlege
(Önkormányzati szinten 2006)</t>
  </si>
  <si>
    <t>a) Adósságállománnyal kapcsolatos mutatók</t>
  </si>
  <si>
    <t>M u t a t ó</t>
  </si>
  <si>
    <t>Előző év</t>
  </si>
  <si>
    <t>Tárgyév</t>
  </si>
  <si>
    <t>Változás
(3-4)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</si>
  <si>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</si>
  <si>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</si>
  <si>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</si>
  <si>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</si>
  <si>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</si>
  <si>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</si>
  <si>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 xml:space="preserve">Befektetett eszközök aránya    </t>
  </si>
  <si>
    <t xml:space="preserve">Forgóeszközök aránya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</si>
  <si>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</si>
  <si>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</si>
  <si>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</si>
  <si>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</si>
  <si>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</si>
  <si>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Saját tőke növekedési mutató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</si>
</sst>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#,##0.0000"/>
  </numFmts>
  <fonts count="7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"/>
      <family val="1"/>
    </font>
    <font>
      <i/>
      <sz val="12"/>
      <name val="Times New Roman CE"/>
      <family val="1"/>
    </font>
    <font>
      <sz val="12"/>
      <name val="Times New Roman CE"/>
      <family val="1"/>
    </font>
    <font>
      <sz val="10"/>
      <color indexed="53"/>
      <name val="Arial"/>
      <family val="0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b/>
      <sz val="9.5"/>
      <color indexed="8"/>
      <name val="Arial"/>
      <family val="0"/>
    </font>
    <font>
      <sz val="6.4"/>
      <color indexed="8"/>
      <name val="Arial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  <fill>
      <patternFill patternType="lightGray">
        <bgColor indexed="22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medium"/>
      <right style="thick"/>
      <top style="thick"/>
      <bottom style="medium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14" xfId="0" applyFont="1" applyBorder="1" applyAlignment="1">
      <alignment vertical="top" shrinkToFi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1" fontId="0" fillId="0" borderId="0" xfId="0" applyNumberFormat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wrapText="1"/>
    </xf>
    <xf numFmtId="3" fontId="4" fillId="34" borderId="14" xfId="0" applyNumberFormat="1" applyFont="1" applyFill="1" applyBorder="1" applyAlignment="1">
      <alignment horizontal="right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33" borderId="14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top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67" fontId="14" fillId="0" borderId="0" xfId="56" applyNumberFormat="1" applyAlignment="1">
      <alignment vertical="center" wrapText="1"/>
      <protection/>
    </xf>
    <xf numFmtId="167" fontId="17" fillId="0" borderId="0" xfId="56" applyNumberFormat="1" applyFont="1" applyAlignment="1">
      <alignment horizontal="centerContinuous" vertical="center" wrapText="1"/>
      <protection/>
    </xf>
    <xf numFmtId="167" fontId="14" fillId="0" borderId="0" xfId="56" applyNumberFormat="1" applyAlignment="1">
      <alignment horizontal="centerContinuous" vertical="center"/>
      <protection/>
    </xf>
    <xf numFmtId="167" fontId="17" fillId="0" borderId="0" xfId="56" applyNumberFormat="1" applyFont="1" applyAlignment="1">
      <alignment horizontal="left" vertical="center" wrapText="1"/>
      <protection/>
    </xf>
    <xf numFmtId="167" fontId="17" fillId="0" borderId="0" xfId="56" applyNumberFormat="1" applyFont="1" applyAlignment="1">
      <alignment vertical="center" wrapText="1"/>
      <protection/>
    </xf>
    <xf numFmtId="167" fontId="20" fillId="0" borderId="0" xfId="56" applyNumberFormat="1" applyFont="1" applyAlignment="1">
      <alignment vertical="center" wrapText="1"/>
      <protection/>
    </xf>
    <xf numFmtId="167" fontId="15" fillId="0" borderId="0" xfId="56" applyNumberFormat="1" applyFont="1" applyAlignment="1">
      <alignment horizontal="right" vertical="center"/>
      <protection/>
    </xf>
    <xf numFmtId="167" fontId="18" fillId="0" borderId="27" xfId="56" applyNumberFormat="1" applyFont="1" applyBorder="1" applyAlignment="1">
      <alignment horizontal="center" vertical="center" wrapText="1"/>
      <protection/>
    </xf>
    <xf numFmtId="167" fontId="18" fillId="0" borderId="0" xfId="56" applyNumberFormat="1" applyFont="1" applyAlignment="1">
      <alignment horizontal="center" vertical="center" wrapText="1"/>
      <protection/>
    </xf>
    <xf numFmtId="167" fontId="14" fillId="0" borderId="14" xfId="56" applyNumberFormat="1" applyBorder="1" applyAlignment="1" applyProtection="1">
      <alignment horizontal="center" vertical="center" wrapText="1"/>
      <protection locked="0"/>
    </xf>
    <xf numFmtId="167" fontId="14" fillId="0" borderId="28" xfId="56" applyNumberFormat="1" applyBorder="1" applyAlignment="1" applyProtection="1">
      <alignment horizontal="center" vertical="center" wrapText="1"/>
      <protection locked="0"/>
    </xf>
    <xf numFmtId="167" fontId="14" fillId="0" borderId="29" xfId="56" applyNumberFormat="1" applyBorder="1" applyAlignment="1" applyProtection="1">
      <alignment horizontal="left" vertical="center" wrapText="1"/>
      <protection locked="0"/>
    </xf>
    <xf numFmtId="167" fontId="14" fillId="0" borderId="29" xfId="56" applyNumberFormat="1" applyBorder="1" applyAlignment="1" applyProtection="1">
      <alignment vertical="center" wrapText="1"/>
      <protection locked="0"/>
    </xf>
    <xf numFmtId="167" fontId="14" fillId="0" borderId="30" xfId="56" applyNumberFormat="1" applyBorder="1" applyAlignment="1" applyProtection="1">
      <alignment horizontal="left" vertical="center" wrapText="1"/>
      <protection locked="0"/>
    </xf>
    <xf numFmtId="167" fontId="14" fillId="0" borderId="31" xfId="56" applyNumberFormat="1" applyBorder="1" applyAlignment="1" applyProtection="1">
      <alignment horizontal="center" vertical="center" wrapText="1"/>
      <protection locked="0"/>
    </xf>
    <xf numFmtId="167" fontId="14" fillId="0" borderId="32" xfId="56" applyNumberFormat="1" applyBorder="1" applyAlignment="1" applyProtection="1">
      <alignment horizontal="center" vertical="center" wrapText="1"/>
      <protection locked="0"/>
    </xf>
    <xf numFmtId="167" fontId="18" fillId="0" borderId="33" xfId="56" applyNumberFormat="1" applyFont="1" applyBorder="1" applyAlignment="1">
      <alignment horizontal="left" vertical="center" wrapText="1"/>
      <protection/>
    </xf>
    <xf numFmtId="167" fontId="18" fillId="0" borderId="33" xfId="56" applyNumberFormat="1" applyFont="1" applyBorder="1" applyAlignment="1">
      <alignment vertical="center" wrapText="1"/>
      <protection/>
    </xf>
    <xf numFmtId="167" fontId="16" fillId="0" borderId="34" xfId="56" applyNumberFormat="1" applyFont="1" applyBorder="1" applyAlignment="1">
      <alignment horizontal="left" vertical="center" wrapText="1"/>
      <protection/>
    </xf>
    <xf numFmtId="167" fontId="14" fillId="0" borderId="35" xfId="56" applyNumberFormat="1" applyBorder="1" applyAlignment="1" applyProtection="1">
      <alignment horizontal="center" vertical="center" wrapText="1"/>
      <protection/>
    </xf>
    <xf numFmtId="167" fontId="16" fillId="0" borderId="34" xfId="56" applyNumberFormat="1" applyFont="1" applyBorder="1" applyAlignment="1">
      <alignment vertical="center" wrapText="1"/>
      <protection/>
    </xf>
    <xf numFmtId="167" fontId="14" fillId="0" borderId="36" xfId="56" applyNumberFormat="1" applyBorder="1" applyAlignment="1" applyProtection="1">
      <alignment horizontal="center" vertical="center" wrapText="1"/>
      <protection/>
    </xf>
    <xf numFmtId="167" fontId="14" fillId="0" borderId="0" xfId="56" applyNumberFormat="1" applyAlignment="1">
      <alignment horizontal="center" vertical="center" wrapText="1"/>
      <protection/>
    </xf>
    <xf numFmtId="167" fontId="14" fillId="0" borderId="0" xfId="57" applyNumberFormat="1" applyAlignment="1">
      <alignment vertical="center" wrapText="1"/>
      <protection/>
    </xf>
    <xf numFmtId="167" fontId="17" fillId="0" borderId="0" xfId="57" applyNumberFormat="1" applyFont="1" applyAlignment="1">
      <alignment horizontal="centerContinuous" vertical="center" wrapText="1"/>
      <protection/>
    </xf>
    <xf numFmtId="167" fontId="14" fillId="0" borderId="0" xfId="57" applyNumberFormat="1" applyAlignment="1">
      <alignment horizontal="centerContinuous" vertical="center"/>
      <protection/>
    </xf>
    <xf numFmtId="167" fontId="17" fillId="0" borderId="0" xfId="57" applyNumberFormat="1" applyFont="1" applyAlignment="1">
      <alignment horizontal="left" vertical="center" wrapText="1"/>
      <protection/>
    </xf>
    <xf numFmtId="167" fontId="17" fillId="0" borderId="0" xfId="57" applyNumberFormat="1" applyFont="1" applyAlignment="1">
      <alignment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15" fillId="0" borderId="0" xfId="57" applyNumberFormat="1" applyFont="1" applyAlignment="1">
      <alignment horizontal="right" vertical="center"/>
      <protection/>
    </xf>
    <xf numFmtId="167" fontId="18" fillId="0" borderId="27" xfId="57" applyNumberFormat="1" applyFont="1" applyBorder="1" applyAlignment="1">
      <alignment horizontal="center" vertical="center" wrapText="1"/>
      <protection/>
    </xf>
    <xf numFmtId="167" fontId="18" fillId="0" borderId="0" xfId="57" applyNumberFormat="1" applyFont="1" applyAlignment="1">
      <alignment horizontal="center" vertical="center" wrapText="1"/>
      <protection/>
    </xf>
    <xf numFmtId="167" fontId="14" fillId="0" borderId="14" xfId="57" applyNumberFormat="1" applyBorder="1" applyAlignment="1" applyProtection="1">
      <alignment horizontal="center" vertical="center" wrapText="1"/>
      <protection locked="0"/>
    </xf>
    <xf numFmtId="167" fontId="14" fillId="0" borderId="28" xfId="57" applyNumberFormat="1" applyBorder="1" applyAlignment="1" applyProtection="1">
      <alignment horizontal="center" vertical="center" wrapText="1"/>
      <protection locked="0"/>
    </xf>
    <xf numFmtId="167" fontId="14" fillId="0" borderId="29" xfId="57" applyNumberFormat="1" applyBorder="1" applyAlignment="1" applyProtection="1">
      <alignment vertical="center" wrapText="1"/>
      <protection locked="0"/>
    </xf>
    <xf numFmtId="167" fontId="14" fillId="0" borderId="29" xfId="57" applyNumberFormat="1" applyBorder="1" applyAlignment="1" applyProtection="1">
      <alignment horizontal="left" vertical="center" wrapText="1"/>
      <protection locked="0"/>
    </xf>
    <xf numFmtId="167" fontId="14" fillId="0" borderId="30" xfId="57" applyNumberFormat="1" applyBorder="1" applyAlignment="1" applyProtection="1">
      <alignment horizontal="left" vertical="center" wrapText="1"/>
      <protection locked="0"/>
    </xf>
    <xf numFmtId="167" fontId="14" fillId="0" borderId="31" xfId="57" applyNumberFormat="1" applyBorder="1" applyAlignment="1" applyProtection="1">
      <alignment horizontal="center" vertical="center" wrapText="1"/>
      <protection locked="0"/>
    </xf>
    <xf numFmtId="167" fontId="14" fillId="0" borderId="32" xfId="57" applyNumberFormat="1" applyBorder="1" applyAlignment="1" applyProtection="1">
      <alignment horizontal="center" vertical="center" wrapText="1"/>
      <protection locked="0"/>
    </xf>
    <xf numFmtId="167" fontId="18" fillId="0" borderId="33" xfId="57" applyNumberFormat="1" applyFont="1" applyBorder="1" applyAlignment="1">
      <alignment horizontal="left" vertical="center" wrapText="1"/>
      <protection/>
    </xf>
    <xf numFmtId="167" fontId="18" fillId="0" borderId="33" xfId="57" applyNumberFormat="1" applyFont="1" applyBorder="1" applyAlignment="1">
      <alignment vertical="center" wrapText="1"/>
      <protection/>
    </xf>
    <xf numFmtId="167" fontId="16" fillId="0" borderId="34" xfId="57" applyNumberFormat="1" applyFont="1" applyBorder="1" applyAlignment="1">
      <alignment horizontal="left" vertical="center" wrapText="1"/>
      <protection/>
    </xf>
    <xf numFmtId="167" fontId="14" fillId="0" borderId="35" xfId="57" applyNumberFormat="1" applyBorder="1" applyAlignment="1" applyProtection="1">
      <alignment horizontal="center" vertical="center" wrapText="1"/>
      <protection/>
    </xf>
    <xf numFmtId="167" fontId="16" fillId="0" borderId="34" xfId="57" applyNumberFormat="1" applyFont="1" applyBorder="1" applyAlignment="1">
      <alignment vertical="center" wrapText="1"/>
      <protection/>
    </xf>
    <xf numFmtId="167" fontId="14" fillId="0" borderId="36" xfId="57" applyNumberFormat="1" applyBorder="1" applyAlignment="1" applyProtection="1">
      <alignment horizontal="center" vertical="center" wrapText="1"/>
      <protection/>
    </xf>
    <xf numFmtId="167" fontId="14" fillId="0" borderId="0" xfId="57" applyNumberFormat="1" applyAlignment="1">
      <alignment horizontal="center" vertical="center" wrapText="1"/>
      <protection/>
    </xf>
    <xf numFmtId="0" fontId="1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0" xfId="0" applyNumberFormat="1" applyAlignment="1">
      <alignment/>
    </xf>
    <xf numFmtId="9" fontId="22" fillId="0" borderId="0" xfId="0" applyNumberFormat="1" applyFont="1" applyAlignment="1">
      <alignment/>
    </xf>
    <xf numFmtId="0" fontId="24" fillId="35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24" fillId="0" borderId="0" xfId="0" applyFont="1" applyFill="1" applyBorder="1" applyAlignment="1">
      <alignment vertical="top" wrapText="1"/>
    </xf>
    <xf numFmtId="0" fontId="24" fillId="34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" fillId="34" borderId="41" xfId="0" applyFont="1" applyFill="1" applyBorder="1" applyAlignment="1">
      <alignment vertical="top" wrapText="1"/>
    </xf>
    <xf numFmtId="3" fontId="2" fillId="34" borderId="41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center" wrapText="1"/>
    </xf>
    <xf numFmtId="167" fontId="14" fillId="0" borderId="42" xfId="57" applyNumberFormat="1" applyFont="1" applyBorder="1" applyAlignment="1" applyProtection="1">
      <alignment horizontal="right" vertical="center" wrapText="1"/>
      <protection locked="0"/>
    </xf>
    <xf numFmtId="167" fontId="14" fillId="0" borderId="28" xfId="57" applyNumberFormat="1" applyFont="1" applyBorder="1" applyAlignment="1" applyProtection="1">
      <alignment horizontal="right" vertical="center" wrapText="1"/>
      <protection locked="0"/>
    </xf>
    <xf numFmtId="167" fontId="14" fillId="0" borderId="19" xfId="56" applyNumberFormat="1" applyFont="1" applyBorder="1" applyAlignment="1" applyProtection="1">
      <alignment horizontal="right" vertical="center" wrapText="1"/>
      <protection locked="0"/>
    </xf>
    <xf numFmtId="167" fontId="14" fillId="0" borderId="14" xfId="56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34" borderId="12" xfId="0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horizontal="center" wrapText="1"/>
    </xf>
    <xf numFmtId="0" fontId="4" fillId="34" borderId="43" xfId="0" applyFont="1" applyFill="1" applyBorder="1" applyAlignment="1">
      <alignment horizontal="center" vertical="top" wrapText="1"/>
    </xf>
    <xf numFmtId="0" fontId="4" fillId="34" borderId="44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wrapText="1"/>
    </xf>
    <xf numFmtId="167" fontId="17" fillId="34" borderId="33" xfId="56" applyNumberFormat="1" applyFont="1" applyFill="1" applyBorder="1" applyAlignment="1">
      <alignment horizontal="center" vertical="center" wrapText="1"/>
      <protection/>
    </xf>
    <xf numFmtId="167" fontId="18" fillId="34" borderId="27" xfId="56" applyNumberFormat="1" applyFont="1" applyFill="1" applyBorder="1" applyAlignment="1">
      <alignment horizontal="center" vertical="center" wrapText="1"/>
      <protection/>
    </xf>
    <xf numFmtId="167" fontId="18" fillId="34" borderId="45" xfId="56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9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9" fontId="0" fillId="0" borderId="32" xfId="0" applyNumberFormat="1" applyBorder="1" applyAlignment="1">
      <alignment/>
    </xf>
    <xf numFmtId="0" fontId="10" fillId="0" borderId="33" xfId="0" applyFont="1" applyBorder="1" applyAlignment="1">
      <alignment/>
    </xf>
    <xf numFmtId="3" fontId="10" fillId="0" borderId="27" xfId="0" applyNumberFormat="1" applyFont="1" applyBorder="1" applyAlignment="1">
      <alignment/>
    </xf>
    <xf numFmtId="9" fontId="10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3" fontId="0" fillId="0" borderId="19" xfId="0" applyNumberFormat="1" applyBorder="1" applyAlignment="1">
      <alignment/>
    </xf>
    <xf numFmtId="9" fontId="0" fillId="0" borderId="42" xfId="0" applyNumberFormat="1" applyBorder="1" applyAlignment="1">
      <alignment/>
    </xf>
    <xf numFmtId="0" fontId="10" fillId="34" borderId="33" xfId="0" applyFont="1" applyFill="1" applyBorder="1" applyAlignment="1">
      <alignment/>
    </xf>
    <xf numFmtId="0" fontId="10" fillId="34" borderId="27" xfId="0" applyFont="1" applyFill="1" applyBorder="1" applyAlignment="1">
      <alignment horizontal="right"/>
    </xf>
    <xf numFmtId="0" fontId="10" fillId="34" borderId="45" xfId="0" applyFont="1" applyFill="1" applyBorder="1" applyAlignment="1">
      <alignment horizontal="right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 wrapText="1"/>
    </xf>
    <xf numFmtId="0" fontId="28" fillId="0" borderId="33" xfId="0" applyFont="1" applyBorder="1" applyAlignment="1">
      <alignment/>
    </xf>
    <xf numFmtId="3" fontId="10" fillId="0" borderId="27" xfId="0" applyNumberFormat="1" applyFont="1" applyBorder="1" applyAlignment="1">
      <alignment/>
    </xf>
    <xf numFmtId="9" fontId="10" fillId="0" borderId="45" xfId="0" applyNumberFormat="1" applyFont="1" applyBorder="1" applyAlignment="1">
      <alignment/>
    </xf>
    <xf numFmtId="0" fontId="27" fillId="0" borderId="46" xfId="0" applyFont="1" applyBorder="1" applyAlignment="1">
      <alignment/>
    </xf>
    <xf numFmtId="0" fontId="24" fillId="35" borderId="47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0" fontId="4" fillId="34" borderId="48" xfId="0" applyNumberFormat="1" applyFont="1" applyFill="1" applyBorder="1" applyAlignment="1">
      <alignment horizontal="right" vertical="center" wrapText="1"/>
    </xf>
    <xf numFmtId="10" fontId="4" fillId="34" borderId="1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vertical="top" wrapText="1"/>
    </xf>
    <xf numFmtId="0" fontId="0" fillId="0" borderId="49" xfId="0" applyBorder="1" applyAlignment="1">
      <alignment/>
    </xf>
    <xf numFmtId="0" fontId="4" fillId="34" borderId="16" xfId="0" applyFont="1" applyFill="1" applyBorder="1" applyAlignment="1">
      <alignment vertical="top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4" borderId="50" xfId="0" applyFont="1" applyFill="1" applyBorder="1" applyAlignment="1">
      <alignment vertical="top" wrapText="1"/>
    </xf>
    <xf numFmtId="3" fontId="4" fillId="34" borderId="17" xfId="0" applyNumberFormat="1" applyFont="1" applyFill="1" applyBorder="1" applyAlignment="1">
      <alignment horizontal="right" vertical="center" wrapText="1"/>
    </xf>
    <xf numFmtId="10" fontId="10" fillId="34" borderId="5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31" xfId="0" applyNumberFormat="1" applyFont="1" applyBorder="1" applyAlignment="1">
      <alignment wrapText="1"/>
    </xf>
    <xf numFmtId="0" fontId="4" fillId="34" borderId="5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49" xfId="0" applyNumberFormat="1" applyFont="1" applyBorder="1" applyAlignment="1">
      <alignment horizontal="right" vertical="top" wrapText="1"/>
    </xf>
    <xf numFmtId="3" fontId="1" fillId="0" borderId="49" xfId="0" applyNumberFormat="1" applyFont="1" applyBorder="1" applyAlignment="1">
      <alignment horizontal="right" wrapText="1"/>
    </xf>
    <xf numFmtId="10" fontId="4" fillId="0" borderId="49" xfId="0" applyNumberFormat="1" applyFont="1" applyBorder="1" applyAlignment="1">
      <alignment/>
    </xf>
    <xf numFmtId="10" fontId="1" fillId="0" borderId="49" xfId="0" applyNumberFormat="1" applyFont="1" applyBorder="1" applyAlignment="1">
      <alignment/>
    </xf>
    <xf numFmtId="10" fontId="4" fillId="34" borderId="49" xfId="0" applyNumberFormat="1" applyFont="1" applyFill="1" applyBorder="1" applyAlignment="1">
      <alignment/>
    </xf>
    <xf numFmtId="10" fontId="1" fillId="0" borderId="53" xfId="0" applyNumberFormat="1" applyFont="1" applyBorder="1" applyAlignment="1">
      <alignment/>
    </xf>
    <xf numFmtId="0" fontId="4" fillId="36" borderId="54" xfId="0" applyFont="1" applyFill="1" applyBorder="1" applyAlignment="1">
      <alignment horizontal="center" wrapText="1"/>
    </xf>
    <xf numFmtId="0" fontId="4" fillId="36" borderId="52" xfId="0" applyFont="1" applyFill="1" applyBorder="1" applyAlignment="1">
      <alignment horizontal="center" wrapText="1"/>
    </xf>
    <xf numFmtId="0" fontId="0" fillId="0" borderId="55" xfId="0" applyBorder="1" applyAlignment="1">
      <alignment/>
    </xf>
    <xf numFmtId="167" fontId="14" fillId="0" borderId="28" xfId="56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0" fontId="1" fillId="0" borderId="4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top" wrapText="1"/>
    </xf>
    <xf numFmtId="10" fontId="1" fillId="0" borderId="51" xfId="0" applyNumberFormat="1" applyFont="1" applyBorder="1" applyAlignment="1">
      <alignment/>
    </xf>
    <xf numFmtId="10" fontId="4" fillId="34" borderId="53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1" fillId="0" borderId="31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0" borderId="56" xfId="0" applyFont="1" applyBorder="1" applyAlignment="1">
      <alignment horizontal="right" wrapText="1"/>
    </xf>
    <xf numFmtId="10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57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center" wrapText="1"/>
    </xf>
    <xf numFmtId="10" fontId="0" fillId="0" borderId="5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" fillId="34" borderId="11" xfId="0" applyFont="1" applyFill="1" applyBorder="1" applyAlignment="1">
      <alignment vertical="top" wrapText="1"/>
    </xf>
    <xf numFmtId="3" fontId="2" fillId="34" borderId="11" xfId="0" applyNumberFormat="1" applyFont="1" applyFill="1" applyBorder="1" applyAlignment="1">
      <alignment horizontal="right" vertical="center" wrapText="1"/>
    </xf>
    <xf numFmtId="10" fontId="2" fillId="34" borderId="11" xfId="0" applyNumberFormat="1" applyFont="1" applyFill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0" borderId="58" xfId="0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3" fontId="1" fillId="0" borderId="61" xfId="0" applyNumberFormat="1" applyFont="1" applyFill="1" applyBorder="1" applyAlignment="1">
      <alignment horizontal="right" vertical="center" wrapText="1"/>
    </xf>
    <xf numFmtId="0" fontId="1" fillId="0" borderId="61" xfId="0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8" xfId="0" applyBorder="1" applyAlignment="1">
      <alignment/>
    </xf>
    <xf numFmtId="3" fontId="4" fillId="0" borderId="14" xfId="0" applyNumberFormat="1" applyFont="1" applyBorder="1" applyAlignment="1">
      <alignment horizontal="right" vertical="top" wrapText="1"/>
    </xf>
    <xf numFmtId="10" fontId="1" fillId="0" borderId="28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61" xfId="0" applyNumberFormat="1" applyFont="1" applyBorder="1" applyAlignment="1">
      <alignment horizontal="right" vertical="top" wrapText="1"/>
    </xf>
    <xf numFmtId="10" fontId="1" fillId="0" borderId="62" xfId="0" applyNumberFormat="1" applyFont="1" applyBorder="1" applyAlignment="1">
      <alignment horizontal="right" vertical="top" wrapText="1"/>
    </xf>
    <xf numFmtId="3" fontId="1" fillId="0" borderId="31" xfId="0" applyNumberFormat="1" applyFont="1" applyBorder="1" applyAlignment="1">
      <alignment horizontal="right" vertical="top" wrapText="1"/>
    </xf>
    <xf numFmtId="10" fontId="1" fillId="0" borderId="32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10" fontId="1" fillId="0" borderId="42" xfId="0" applyNumberFormat="1" applyFont="1" applyBorder="1" applyAlignment="1">
      <alignment horizontal="right" vertical="top" wrapText="1"/>
    </xf>
    <xf numFmtId="0" fontId="29" fillId="0" borderId="64" xfId="0" applyFont="1" applyBorder="1" applyAlignment="1">
      <alignment vertical="top" wrapText="1"/>
    </xf>
    <xf numFmtId="10" fontId="1" fillId="0" borderId="65" xfId="0" applyNumberFormat="1" applyFont="1" applyBorder="1" applyAlignment="1">
      <alignment horizontal="right" vertical="top" wrapText="1"/>
    </xf>
    <xf numFmtId="0" fontId="29" fillId="0" borderId="66" xfId="0" applyFont="1" applyBorder="1" applyAlignment="1">
      <alignment vertical="top" wrapText="1"/>
    </xf>
    <xf numFmtId="10" fontId="1" fillId="0" borderId="67" xfId="0" applyNumberFormat="1" applyFont="1" applyBorder="1" applyAlignment="1">
      <alignment horizontal="right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10" fontId="4" fillId="0" borderId="11" xfId="0" applyNumberFormat="1" applyFont="1" applyBorder="1" applyAlignment="1">
      <alignment horizontal="right" vertical="top" wrapText="1"/>
    </xf>
    <xf numFmtId="0" fontId="29" fillId="0" borderId="31" xfId="0" applyFont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0" fontId="1" fillId="0" borderId="11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4" fillId="0" borderId="68" xfId="0" applyFont="1" applyBorder="1" applyAlignment="1">
      <alignment horizontal="center" vertical="top" wrapText="1"/>
    </xf>
    <xf numFmtId="0" fontId="0" fillId="0" borderId="69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center" wrapText="1"/>
    </xf>
    <xf numFmtId="0" fontId="0" fillId="0" borderId="49" xfId="0" applyFont="1" applyBorder="1" applyAlignment="1">
      <alignment/>
    </xf>
    <xf numFmtId="10" fontId="1" fillId="0" borderId="49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4" fillId="34" borderId="16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0" borderId="5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0" fillId="0" borderId="53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34" borderId="47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0" borderId="70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1" fontId="1" fillId="0" borderId="71" xfId="0" applyNumberFormat="1" applyFont="1" applyBorder="1" applyAlignment="1">
      <alignment horizontal="right" vertical="top" wrapText="1"/>
    </xf>
    <xf numFmtId="3" fontId="1" fillId="0" borderId="71" xfId="0" applyNumberFormat="1" applyFont="1" applyBorder="1" applyAlignment="1">
      <alignment horizontal="right" vertical="top" wrapText="1"/>
    </xf>
    <xf numFmtId="0" fontId="1" fillId="0" borderId="72" xfId="0" applyFont="1" applyBorder="1" applyAlignment="1">
      <alignment vertical="top" wrapText="1"/>
    </xf>
    <xf numFmtId="1" fontId="1" fillId="0" borderId="20" xfId="0" applyNumberFormat="1" applyFont="1" applyBorder="1" applyAlignment="1">
      <alignment horizontal="right" vertical="top" wrapText="1"/>
    </xf>
    <xf numFmtId="0" fontId="1" fillId="0" borderId="20" xfId="0" applyFont="1" applyBorder="1" applyAlignment="1" quotePrefix="1">
      <alignment vertical="top" wrapText="1"/>
    </xf>
    <xf numFmtId="3" fontId="29" fillId="0" borderId="20" xfId="0" applyNumberFormat="1" applyFont="1" applyBorder="1" applyAlignment="1">
      <alignment horizontal="right" vertical="top" wrapText="1"/>
    </xf>
    <xf numFmtId="0" fontId="1" fillId="0" borderId="73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1" fontId="1" fillId="0" borderId="74" xfId="0" applyNumberFormat="1" applyFont="1" applyBorder="1" applyAlignment="1">
      <alignment horizontal="right" vertical="top" wrapText="1"/>
    </xf>
    <xf numFmtId="3" fontId="1" fillId="0" borderId="74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34" borderId="47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justify" vertical="top" wrapText="1"/>
    </xf>
    <xf numFmtId="3" fontId="1" fillId="0" borderId="58" xfId="0" applyNumberFormat="1" applyFont="1" applyBorder="1" applyAlignment="1">
      <alignment horizontal="justify" vertical="top" wrapText="1"/>
    </xf>
    <xf numFmtId="3" fontId="1" fillId="0" borderId="59" xfId="0" applyNumberFormat="1" applyFont="1" applyBorder="1" applyAlignment="1">
      <alignment horizontal="right" vertical="top" wrapText="1"/>
    </xf>
    <xf numFmtId="3" fontId="4" fillId="0" borderId="59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42" xfId="0" applyNumberFormat="1" applyFont="1" applyBorder="1" applyAlignment="1">
      <alignment horizontal="right" vertical="top"/>
    </xf>
    <xf numFmtId="3" fontId="1" fillId="0" borderId="72" xfId="0" applyNumberFormat="1" applyFont="1" applyBorder="1" applyAlignment="1">
      <alignment horizontal="justify" vertical="top" wrapText="1"/>
    </xf>
    <xf numFmtId="3" fontId="1" fillId="0" borderId="29" xfId="0" applyNumberFormat="1" applyFont="1" applyBorder="1" applyAlignment="1">
      <alignment horizontal="justify" vertical="top" wrapText="1"/>
    </xf>
    <xf numFmtId="3" fontId="4" fillId="0" borderId="28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left" wrapText="1"/>
    </xf>
    <xf numFmtId="3" fontId="19" fillId="0" borderId="29" xfId="0" applyNumberFormat="1" applyFont="1" applyBorder="1" applyAlignment="1">
      <alignment horizontal="justify" vertical="top" wrapText="1"/>
    </xf>
    <xf numFmtId="3" fontId="19" fillId="0" borderId="28" xfId="0" applyNumberFormat="1" applyFont="1" applyBorder="1" applyAlignment="1">
      <alignment horizontal="right" vertical="top" wrapText="1"/>
    </xf>
    <xf numFmtId="3" fontId="1" fillId="0" borderId="73" xfId="0" applyNumberFormat="1" applyFont="1" applyBorder="1" applyAlignment="1">
      <alignment horizontal="justify" vertical="top" wrapText="1"/>
    </xf>
    <xf numFmtId="3" fontId="1" fillId="0" borderId="75" xfId="0" applyNumberFormat="1" applyFont="1" applyBorder="1" applyAlignment="1">
      <alignment horizontal="justify" vertical="top" wrapText="1"/>
    </xf>
    <xf numFmtId="3" fontId="4" fillId="0" borderId="61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/>
    </xf>
    <xf numFmtId="3" fontId="1" fillId="34" borderId="11" xfId="0" applyNumberFormat="1" applyFont="1" applyFill="1" applyBorder="1" applyAlignment="1">
      <alignment horizontal="justify" vertical="top" wrapText="1"/>
    </xf>
    <xf numFmtId="3" fontId="4" fillId="34" borderId="18" xfId="0" applyNumberFormat="1" applyFont="1" applyFill="1" applyBorder="1" applyAlignment="1">
      <alignment horizontal="justify" vertical="top" wrapText="1"/>
    </xf>
    <xf numFmtId="3" fontId="4" fillId="34" borderId="18" xfId="0" applyNumberFormat="1" applyFont="1" applyFill="1" applyBorder="1" applyAlignment="1">
      <alignment horizontal="right" vertical="top" wrapText="1"/>
    </xf>
    <xf numFmtId="3" fontId="4" fillId="34" borderId="33" xfId="0" applyNumberFormat="1" applyFont="1" applyFill="1" applyBorder="1" applyAlignment="1">
      <alignment horizontal="right" vertical="top" wrapText="1"/>
    </xf>
    <xf numFmtId="3" fontId="4" fillId="34" borderId="4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>
      <alignment horizontal="justify"/>
    </xf>
    <xf numFmtId="3" fontId="1" fillId="0" borderId="0" xfId="0" applyNumberFormat="1" applyFont="1" applyAlignment="1">
      <alignment/>
    </xf>
    <xf numFmtId="3" fontId="1" fillId="37" borderId="58" xfId="0" applyNumberFormat="1" applyFont="1" applyFill="1" applyBorder="1" applyAlignment="1">
      <alignment vertical="top" wrapText="1"/>
    </xf>
    <xf numFmtId="3" fontId="1" fillId="37" borderId="59" xfId="0" applyNumberFormat="1" applyFont="1" applyFill="1" applyBorder="1" applyAlignment="1">
      <alignment horizontal="center" vertical="top" wrapText="1"/>
    </xf>
    <xf numFmtId="3" fontId="1" fillId="37" borderId="59" xfId="0" applyNumberFormat="1" applyFont="1" applyFill="1" applyBorder="1" applyAlignment="1">
      <alignment horizontal="justify" vertical="top" wrapText="1"/>
    </xf>
    <xf numFmtId="3" fontId="1" fillId="37" borderId="75" xfId="0" applyNumberFormat="1" applyFont="1" applyFill="1" applyBorder="1" applyAlignment="1">
      <alignment vertical="top" wrapText="1"/>
    </xf>
    <xf numFmtId="3" fontId="1" fillId="37" borderId="61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justify" vertical="top" wrapText="1"/>
    </xf>
    <xf numFmtId="3" fontId="1" fillId="0" borderId="19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3" fontId="1" fillId="0" borderId="30" xfId="0" applyNumberFormat="1" applyFont="1" applyBorder="1" applyAlignment="1">
      <alignment horizontal="justify" vertical="top" wrapText="1"/>
    </xf>
    <xf numFmtId="3" fontId="1" fillId="0" borderId="31" xfId="0" applyNumberFormat="1" applyFont="1" applyBorder="1" applyAlignment="1">
      <alignment vertical="top" wrapText="1"/>
    </xf>
    <xf numFmtId="3" fontId="1" fillId="0" borderId="33" xfId="0" applyNumberFormat="1" applyFont="1" applyBorder="1" applyAlignment="1">
      <alignment horizontal="justify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10" fillId="34" borderId="33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3" fontId="1" fillId="0" borderId="46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29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34" borderId="58" xfId="0" applyFont="1" applyFill="1" applyBorder="1" applyAlignment="1">
      <alignment horizontal="center"/>
    </xf>
    <xf numFmtId="0" fontId="10" fillId="34" borderId="59" xfId="0" applyFont="1" applyFill="1" applyBorder="1" applyAlignment="1">
      <alignment horizontal="center"/>
    </xf>
    <xf numFmtId="0" fontId="10" fillId="34" borderId="60" xfId="0" applyFont="1" applyFill="1" applyBorder="1" applyAlignment="1">
      <alignment horizontal="center"/>
    </xf>
    <xf numFmtId="0" fontId="0" fillId="0" borderId="31" xfId="0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59" xfId="0" applyNumberFormat="1" applyFont="1" applyBorder="1" applyAlignment="1">
      <alignment horizontal="right" vertical="center" wrapText="1"/>
    </xf>
    <xf numFmtId="10" fontId="1" fillId="0" borderId="59" xfId="0" applyNumberFormat="1" applyFont="1" applyBorder="1" applyAlignment="1">
      <alignment horizontal="right" vertical="center" wrapText="1"/>
    </xf>
    <xf numFmtId="3" fontId="1" fillId="0" borderId="59" xfId="0" applyNumberFormat="1" applyFont="1" applyBorder="1" applyAlignment="1">
      <alignment horizontal="right" wrapText="1"/>
    </xf>
    <xf numFmtId="10" fontId="1" fillId="0" borderId="60" xfId="0" applyNumberFormat="1" applyFont="1" applyBorder="1" applyAlignment="1">
      <alignment horizontal="right" vertical="center" wrapText="1"/>
    </xf>
    <xf numFmtId="10" fontId="1" fillId="0" borderId="14" xfId="0" applyNumberFormat="1" applyFont="1" applyBorder="1" applyAlignment="1">
      <alignment horizontal="right" vertical="center" wrapText="1"/>
    </xf>
    <xf numFmtId="10" fontId="1" fillId="0" borderId="28" xfId="0" applyNumberFormat="1" applyFont="1" applyBorder="1" applyAlignment="1">
      <alignment horizontal="right" vertical="center" wrapText="1"/>
    </xf>
    <xf numFmtId="10" fontId="1" fillId="0" borderId="61" xfId="0" applyNumberFormat="1" applyFont="1" applyBorder="1" applyAlignment="1">
      <alignment horizontal="right" vertical="center" wrapText="1"/>
    </xf>
    <xf numFmtId="3" fontId="1" fillId="0" borderId="61" xfId="0" applyNumberFormat="1" applyFont="1" applyBorder="1" applyAlignment="1">
      <alignment horizontal="right" wrapText="1"/>
    </xf>
    <xf numFmtId="3" fontId="1" fillId="0" borderId="61" xfId="0" applyNumberFormat="1" applyFont="1" applyBorder="1" applyAlignment="1">
      <alignment horizontal="right" vertical="center" wrapText="1"/>
    </xf>
    <xf numFmtId="10" fontId="1" fillId="0" borderId="62" xfId="0" applyNumberFormat="1" applyFont="1" applyBorder="1" applyAlignment="1">
      <alignment horizontal="right" vertical="center" wrapText="1"/>
    </xf>
    <xf numFmtId="0" fontId="1" fillId="0" borderId="7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0" fontId="1" fillId="0" borderId="77" xfId="0" applyFont="1" applyBorder="1" applyAlignment="1" quotePrefix="1">
      <alignment vertical="top" wrapText="1"/>
    </xf>
    <xf numFmtId="49" fontId="1" fillId="0" borderId="77" xfId="0" applyNumberFormat="1" applyFont="1" applyBorder="1" applyAlignment="1" quotePrefix="1">
      <alignment vertical="top" wrapText="1"/>
    </xf>
    <xf numFmtId="0" fontId="1" fillId="0" borderId="78" xfId="0" applyFont="1" applyBorder="1" applyAlignment="1">
      <alignment vertical="top" wrapText="1"/>
    </xf>
    <xf numFmtId="0" fontId="1" fillId="0" borderId="5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1" fillId="0" borderId="14" xfId="0" applyFont="1" applyBorder="1" applyAlignment="1" quotePrefix="1">
      <alignment vertical="top" wrapText="1"/>
    </xf>
    <xf numFmtId="49" fontId="1" fillId="0" borderId="14" xfId="0" applyNumberFormat="1" applyFont="1" applyBorder="1" applyAlignment="1" quotePrefix="1">
      <alignment vertical="top" wrapText="1"/>
    </xf>
    <xf numFmtId="0" fontId="1" fillId="0" borderId="61" xfId="0" applyFont="1" applyBorder="1" applyAlignment="1">
      <alignment vertical="top" wrapText="1"/>
    </xf>
    <xf numFmtId="0" fontId="2" fillId="34" borderId="12" xfId="0" applyFont="1" applyFill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75" xfId="0" applyNumberFormat="1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62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29" fillId="0" borderId="14" xfId="0" applyNumberFormat="1" applyFont="1" applyBorder="1" applyAlignment="1">
      <alignment horizontal="right" vertical="top" wrapText="1"/>
    </xf>
    <xf numFmtId="167" fontId="14" fillId="0" borderId="29" xfId="57" applyNumberFormat="1" applyFont="1" applyBorder="1" applyAlignment="1">
      <alignment horizontal="left" vertical="center" wrapText="1"/>
      <protection/>
    </xf>
    <xf numFmtId="167" fontId="14" fillId="0" borderId="0" xfId="57" applyNumberFormat="1" applyFont="1" applyAlignment="1">
      <alignment vertical="center" wrapText="1"/>
      <protection/>
    </xf>
    <xf numFmtId="167" fontId="14" fillId="0" borderId="29" xfId="56" applyNumberFormat="1" applyFont="1" applyBorder="1" applyAlignment="1">
      <alignment horizontal="left" vertical="center" wrapText="1"/>
      <protection/>
    </xf>
    <xf numFmtId="167" fontId="14" fillId="0" borderId="29" xfId="56" applyNumberFormat="1" applyFont="1" applyBorder="1" applyAlignment="1" applyProtection="1">
      <alignment horizontal="left" vertical="center" wrapText="1"/>
      <protection locked="0"/>
    </xf>
    <xf numFmtId="3" fontId="1" fillId="37" borderId="79" xfId="0" applyNumberFormat="1" applyFont="1" applyFill="1" applyBorder="1" applyAlignment="1">
      <alignment horizontal="center" vertical="top" wrapText="1"/>
    </xf>
    <xf numFmtId="3" fontId="1" fillId="37" borderId="80" xfId="0" applyNumberFormat="1" applyFont="1" applyFill="1" applyBorder="1" applyAlignment="1">
      <alignment horizontal="center" vertical="top" wrapText="1"/>
    </xf>
    <xf numFmtId="3" fontId="1" fillId="0" borderId="81" xfId="0" applyNumberFormat="1" applyFont="1" applyBorder="1" applyAlignment="1">
      <alignment horizontal="right" vertical="top" wrapText="1"/>
    </xf>
    <xf numFmtId="3" fontId="1" fillId="0" borderId="82" xfId="0" applyNumberFormat="1" applyFont="1" applyBorder="1" applyAlignment="1">
      <alignment horizontal="right" vertical="top" wrapText="1"/>
    </xf>
    <xf numFmtId="3" fontId="1" fillId="0" borderId="64" xfId="0" applyNumberFormat="1" applyFont="1" applyBorder="1" applyAlignment="1">
      <alignment horizontal="right" vertical="top" wrapText="1"/>
    </xf>
    <xf numFmtId="3" fontId="4" fillId="0" borderId="83" xfId="0" applyNumberFormat="1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2" fontId="0" fillId="0" borderId="2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167" fontId="14" fillId="0" borderId="46" xfId="56" applyNumberFormat="1" applyFont="1" applyBorder="1" applyAlignment="1">
      <alignment horizontal="left" vertical="center" wrapText="1"/>
      <protection/>
    </xf>
    <xf numFmtId="167" fontId="14" fillId="0" borderId="46" xfId="56" applyNumberFormat="1" applyFont="1" applyBorder="1" applyAlignment="1">
      <alignment vertical="center" wrapText="1"/>
      <protection/>
    </xf>
    <xf numFmtId="167" fontId="14" fillId="0" borderId="42" xfId="56" applyNumberFormat="1" applyFont="1" applyBorder="1" applyAlignment="1" applyProtection="1">
      <alignment horizontal="right" vertical="center" wrapText="1"/>
      <protection locked="0"/>
    </xf>
    <xf numFmtId="167" fontId="14" fillId="0" borderId="29" xfId="56" applyNumberFormat="1" applyFont="1" applyBorder="1" applyAlignment="1">
      <alignment vertical="center" wrapText="1"/>
      <protection/>
    </xf>
    <xf numFmtId="167" fontId="14" fillId="0" borderId="82" xfId="56" applyNumberFormat="1" applyFont="1" applyBorder="1" applyAlignment="1" applyProtection="1">
      <alignment horizontal="center" vertical="center" wrapText="1"/>
      <protection locked="0"/>
    </xf>
    <xf numFmtId="167" fontId="14" fillId="0" borderId="14" xfId="56" applyNumberFormat="1" applyFont="1" applyBorder="1" applyAlignment="1" applyProtection="1">
      <alignment horizontal="center" vertical="center" wrapText="1"/>
      <protection locked="0"/>
    </xf>
    <xf numFmtId="167" fontId="14" fillId="0" borderId="29" xfId="56" applyNumberFormat="1" applyFont="1" applyBorder="1" applyAlignment="1" applyProtection="1">
      <alignment vertical="center" wrapText="1"/>
      <protection locked="0"/>
    </xf>
    <xf numFmtId="167" fontId="14" fillId="0" borderId="28" xfId="56" applyNumberFormat="1" applyFont="1" applyBorder="1" applyAlignment="1" applyProtection="1">
      <alignment horizontal="center" vertical="center" wrapText="1"/>
      <protection locked="0"/>
    </xf>
    <xf numFmtId="167" fontId="14" fillId="0" borderId="58" xfId="57" applyNumberFormat="1" applyFont="1" applyBorder="1" applyAlignment="1">
      <alignment horizontal="left" vertical="center" wrapText="1"/>
      <protection/>
    </xf>
    <xf numFmtId="167" fontId="14" fillId="0" borderId="19" xfId="57" applyNumberFormat="1" applyFont="1" applyBorder="1" applyAlignment="1" applyProtection="1">
      <alignment horizontal="right" vertical="center" wrapText="1"/>
      <protection locked="0"/>
    </xf>
    <xf numFmtId="167" fontId="14" fillId="0" borderId="46" xfId="57" applyNumberFormat="1" applyFont="1" applyBorder="1" applyAlignment="1">
      <alignment vertical="center" wrapText="1"/>
      <protection/>
    </xf>
    <xf numFmtId="167" fontId="14" fillId="0" borderId="14" xfId="57" applyNumberFormat="1" applyFont="1" applyBorder="1" applyAlignment="1" applyProtection="1">
      <alignment horizontal="right" vertical="center" wrapText="1"/>
      <protection locked="0"/>
    </xf>
    <xf numFmtId="167" fontId="14" fillId="0" borderId="29" xfId="57" applyNumberFormat="1" applyFont="1" applyBorder="1" applyAlignment="1">
      <alignment vertical="center" wrapText="1"/>
      <protection/>
    </xf>
    <xf numFmtId="167" fontId="14" fillId="0" borderId="29" xfId="57" applyNumberFormat="1" applyFont="1" applyBorder="1" applyAlignment="1" applyProtection="1">
      <alignment vertical="center" wrapText="1"/>
      <protection locked="0"/>
    </xf>
    <xf numFmtId="167" fontId="14" fillId="0" borderId="29" xfId="57" applyNumberFormat="1" applyFont="1" applyBorder="1" applyAlignment="1" applyProtection="1">
      <alignment horizontal="left" vertical="center" wrapText="1"/>
      <protection locked="0"/>
    </xf>
    <xf numFmtId="167" fontId="14" fillId="0" borderId="14" xfId="57" applyNumberFormat="1" applyFont="1" applyBorder="1" applyAlignment="1" applyProtection="1">
      <alignment horizontal="center" vertical="center" wrapText="1"/>
      <protection locked="0"/>
    </xf>
    <xf numFmtId="167" fontId="14" fillId="0" borderId="28" xfId="57" applyNumberFormat="1" applyFont="1" applyBorder="1" applyAlignment="1" applyProtection="1">
      <alignment horizontal="center" vertical="center" wrapText="1"/>
      <protection locked="0"/>
    </xf>
    <xf numFmtId="167" fontId="18" fillId="0" borderId="45" xfId="57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vertical="center"/>
    </xf>
    <xf numFmtId="0" fontId="1" fillId="0" borderId="61" xfId="0" applyFont="1" applyBorder="1" applyAlignment="1">
      <alignment vertical="center"/>
    </xf>
    <xf numFmtId="3" fontId="1" fillId="0" borderId="61" xfId="0" applyNumberFormat="1" applyFont="1" applyBorder="1" applyAlignment="1">
      <alignment vertical="center" wrapText="1"/>
    </xf>
    <xf numFmtId="0" fontId="1" fillId="34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3" fontId="1" fillId="0" borderId="63" xfId="0" applyNumberFormat="1" applyFont="1" applyFill="1" applyBorder="1" applyAlignment="1">
      <alignment horizontal="right" vertical="center" wrapText="1"/>
    </xf>
    <xf numFmtId="3" fontId="1" fillId="0" borderId="6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10" fontId="1" fillId="0" borderId="42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3" fontId="1" fillId="0" borderId="88" xfId="0" applyNumberFormat="1" applyFont="1" applyBorder="1" applyAlignment="1">
      <alignment horizontal="right" vertical="center" wrapText="1"/>
    </xf>
    <xf numFmtId="10" fontId="1" fillId="0" borderId="89" xfId="0" applyNumberFormat="1" applyFont="1" applyBorder="1" applyAlignment="1">
      <alignment horizontal="right" vertical="center" wrapText="1"/>
    </xf>
    <xf numFmtId="10" fontId="1" fillId="0" borderId="90" xfId="0" applyNumberFormat="1" applyFont="1" applyBorder="1" applyAlignment="1">
      <alignment horizontal="right" vertical="center" wrapText="1"/>
    </xf>
    <xf numFmtId="10" fontId="1" fillId="0" borderId="53" xfId="0" applyNumberFormat="1" applyFont="1" applyBorder="1" applyAlignment="1">
      <alignment horizontal="right" vertical="center" wrapText="1"/>
    </xf>
    <xf numFmtId="167" fontId="18" fillId="0" borderId="45" xfId="56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91" xfId="0" applyFont="1" applyBorder="1" applyAlignment="1">
      <alignment horizontal="center" vertical="top" wrapText="1"/>
    </xf>
    <xf numFmtId="0" fontId="6" fillId="0" borderId="92" xfId="0" applyFont="1" applyBorder="1" applyAlignment="1">
      <alignment horizontal="center" vertical="top" wrapText="1"/>
    </xf>
    <xf numFmtId="0" fontId="6" fillId="0" borderId="9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94" xfId="0" applyFont="1" applyBorder="1" applyAlignment="1">
      <alignment horizontal="center"/>
    </xf>
    <xf numFmtId="10" fontId="1" fillId="0" borderId="49" xfId="0" applyNumberFormat="1" applyFont="1" applyBorder="1" applyAlignment="1">
      <alignment horizontal="right" wrapText="1"/>
    </xf>
    <xf numFmtId="0" fontId="1" fillId="0" borderId="9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6" xfId="0" applyFont="1" applyBorder="1" applyAlignment="1">
      <alignment horizontal="center" vertical="top" wrapText="1"/>
    </xf>
    <xf numFmtId="0" fontId="1" fillId="0" borderId="97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wrapText="1"/>
    </xf>
    <xf numFmtId="167" fontId="14" fillId="0" borderId="0" xfId="56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7" fontId="21" fillId="0" borderId="0" xfId="57" applyNumberFormat="1" applyFont="1" applyAlignment="1">
      <alignment horizontal="center" vertical="center" wrapText="1"/>
      <protection/>
    </xf>
    <xf numFmtId="0" fontId="4" fillId="0" borderId="91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4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3" fontId="1" fillId="0" borderId="59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24" fillId="35" borderId="47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5" fillId="35" borderId="98" xfId="0" applyFont="1" applyFill="1" applyBorder="1" applyAlignment="1">
      <alignment horizontal="center" vertical="center" wrapText="1"/>
    </xf>
    <xf numFmtId="0" fontId="25" fillId="35" borderId="56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0" fontId="25" fillId="35" borderId="99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0" fontId="1" fillId="0" borderId="60" xfId="0" applyNumberFormat="1" applyFont="1" applyBorder="1" applyAlignment="1">
      <alignment horizontal="right" vertical="center" wrapText="1"/>
    </xf>
    <xf numFmtId="10" fontId="1" fillId="0" borderId="28" xfId="0" applyNumberFormat="1" applyFont="1" applyBorder="1" applyAlignment="1">
      <alignment horizontal="right" vertical="center" wrapText="1"/>
    </xf>
    <xf numFmtId="3" fontId="1" fillId="0" borderId="59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0" fontId="1" fillId="0" borderId="32" xfId="0" applyNumberFormat="1" applyFont="1" applyBorder="1" applyAlignment="1">
      <alignment horizontal="center" vertical="center" wrapText="1"/>
    </xf>
    <xf numFmtId="10" fontId="1" fillId="0" borderId="100" xfId="0" applyNumberFormat="1" applyFont="1" applyBorder="1" applyAlignment="1">
      <alignment horizontal="center" vertical="center" wrapText="1"/>
    </xf>
    <xf numFmtId="0" fontId="25" fillId="35" borderId="91" xfId="0" applyFont="1" applyFill="1" applyBorder="1" applyAlignment="1">
      <alignment horizontal="center" vertical="center" wrapText="1"/>
    </xf>
    <xf numFmtId="0" fontId="25" fillId="35" borderId="92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98" xfId="0" applyFont="1" applyFill="1" applyBorder="1" applyAlignment="1">
      <alignment horizontal="center" vertical="top" wrapText="1"/>
    </xf>
    <xf numFmtId="0" fontId="25" fillId="35" borderId="56" xfId="0" applyFont="1" applyFill="1" applyBorder="1" applyAlignment="1">
      <alignment horizontal="center" vertical="top" wrapText="1"/>
    </xf>
    <xf numFmtId="0" fontId="25" fillId="35" borderId="101" xfId="0" applyFont="1" applyFill="1" applyBorder="1" applyAlignment="1">
      <alignment horizontal="center" vertical="top" wrapText="1"/>
    </xf>
    <xf numFmtId="0" fontId="1" fillId="0" borderId="102" xfId="0" applyFont="1" applyBorder="1" applyAlignment="1">
      <alignment horizontal="left" vertical="top" wrapText="1"/>
    </xf>
    <xf numFmtId="0" fontId="1" fillId="0" borderId="103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right"/>
    </xf>
    <xf numFmtId="0" fontId="4" fillId="34" borderId="47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" fillId="0" borderId="104" xfId="0" applyFont="1" applyBorder="1" applyAlignment="1">
      <alignment horizontal="left" vertical="top" wrapText="1"/>
    </xf>
    <xf numFmtId="0" fontId="1" fillId="0" borderId="82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7" xfId="0" applyFont="1" applyBorder="1" applyAlignment="1">
      <alignment horizontal="center" vertical="top" wrapText="1"/>
    </xf>
    <xf numFmtId="0" fontId="1" fillId="0" borderId="105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top" wrapText="1"/>
    </xf>
    <xf numFmtId="0" fontId="4" fillId="34" borderId="108" xfId="0" applyFont="1" applyFill="1" applyBorder="1" applyAlignment="1">
      <alignment horizontal="center" vertical="top" wrapText="1"/>
    </xf>
    <xf numFmtId="0" fontId="4" fillId="34" borderId="104" xfId="0" applyFont="1" applyFill="1" applyBorder="1" applyAlignment="1">
      <alignment horizontal="center" vertical="top" wrapText="1"/>
    </xf>
    <xf numFmtId="0" fontId="4" fillId="34" borderId="85" xfId="0" applyFont="1" applyFill="1" applyBorder="1" applyAlignment="1">
      <alignment horizontal="center" vertical="top" wrapText="1"/>
    </xf>
    <xf numFmtId="0" fontId="4" fillId="34" borderId="109" xfId="0" applyFont="1" applyFill="1" applyBorder="1" applyAlignment="1">
      <alignment horizontal="center" vertical="top" wrapText="1"/>
    </xf>
    <xf numFmtId="0" fontId="4" fillId="34" borderId="110" xfId="0" applyFont="1" applyFill="1" applyBorder="1" applyAlignment="1">
      <alignment horizontal="center" vertical="top" wrapText="1"/>
    </xf>
    <xf numFmtId="0" fontId="4" fillId="34" borderId="40" xfId="0" applyFont="1" applyFill="1" applyBorder="1" applyAlignment="1">
      <alignment horizontal="center" vertical="top" wrapText="1"/>
    </xf>
    <xf numFmtId="0" fontId="6" fillId="0" borderId="107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0" fontId="29" fillId="0" borderId="107" xfId="0" applyFont="1" applyBorder="1" applyAlignment="1">
      <alignment horizontal="center" vertical="top" wrapText="1"/>
    </xf>
    <xf numFmtId="0" fontId="29" fillId="0" borderId="105" xfId="0" applyFont="1" applyBorder="1" applyAlignment="1">
      <alignment horizontal="center" vertical="top" wrapText="1"/>
    </xf>
    <xf numFmtId="0" fontId="29" fillId="0" borderId="106" xfId="0" applyFont="1" applyBorder="1" applyAlignment="1">
      <alignment horizontal="center" vertical="top" wrapText="1"/>
    </xf>
    <xf numFmtId="0" fontId="6" fillId="0" borderId="111" xfId="0" applyFont="1" applyBorder="1" applyAlignment="1">
      <alignment horizontal="center" vertical="top" wrapText="1"/>
    </xf>
    <xf numFmtId="0" fontId="6" fillId="0" borderId="112" xfId="0" applyFont="1" applyBorder="1" applyAlignment="1">
      <alignment horizontal="center" vertical="top" wrapText="1"/>
    </xf>
    <xf numFmtId="0" fontId="6" fillId="0" borderId="11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47" xfId="0" applyFont="1" applyFill="1" applyBorder="1" applyAlignment="1">
      <alignment horizontal="center" wrapText="1"/>
    </xf>
    <xf numFmtId="0" fontId="2" fillId="34" borderId="104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91" xfId="0" applyFont="1" applyFill="1" applyBorder="1" applyAlignment="1">
      <alignment horizontal="center" wrapText="1"/>
    </xf>
    <xf numFmtId="0" fontId="2" fillId="34" borderId="92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82" xfId="0" applyNumberFormat="1" applyFont="1" applyBorder="1" applyAlignment="1">
      <alignment horizontal="left" vertical="top" wrapText="1"/>
    </xf>
    <xf numFmtId="3" fontId="1" fillId="0" borderId="77" xfId="0" applyNumberFormat="1" applyFont="1" applyBorder="1" applyAlignment="1">
      <alignment horizontal="left" vertical="top" wrapText="1"/>
    </xf>
    <xf numFmtId="3" fontId="1" fillId="37" borderId="60" xfId="0" applyNumberFormat="1" applyFont="1" applyFill="1" applyBorder="1" applyAlignment="1">
      <alignment horizontal="center" vertical="top" wrapText="1"/>
    </xf>
    <xf numFmtId="3" fontId="1" fillId="37" borderId="28" xfId="0" applyNumberFormat="1" applyFont="1" applyFill="1" applyBorder="1" applyAlignment="1">
      <alignment horizontal="center" vertical="top" wrapText="1"/>
    </xf>
    <xf numFmtId="3" fontId="1" fillId="37" borderId="5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justify" vertical="top" wrapText="1"/>
    </xf>
    <xf numFmtId="3" fontId="1" fillId="37" borderId="61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justify" vertical="top" wrapText="1"/>
    </xf>
    <xf numFmtId="3" fontId="4" fillId="0" borderId="83" xfId="0" applyNumberFormat="1" applyFont="1" applyBorder="1" applyAlignment="1">
      <alignment horizontal="center" vertical="top" wrapText="1"/>
    </xf>
    <xf numFmtId="3" fontId="4" fillId="0" borderId="114" xfId="0" applyNumberFormat="1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justify" vertical="top" wrapText="1"/>
    </xf>
    <xf numFmtId="0" fontId="48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115" xfId="0" applyFont="1" applyBorder="1" applyAlignment="1" applyProtection="1">
      <alignment horizontal="center" vertical="center" wrapText="1"/>
      <protection/>
    </xf>
    <xf numFmtId="0" fontId="17" fillId="0" borderId="116" xfId="0" applyFont="1" applyBorder="1" applyAlignment="1" applyProtection="1">
      <alignment horizontal="center" vertical="center" wrapText="1"/>
      <protection/>
    </xf>
    <xf numFmtId="0" fontId="17" fillId="0" borderId="117" xfId="0" applyFont="1" applyBorder="1" applyAlignment="1" applyProtection="1">
      <alignment horizontal="center" vertical="center" wrapText="1"/>
      <protection/>
    </xf>
    <xf numFmtId="0" fontId="18" fillId="0" borderId="115" xfId="0" applyFont="1" applyBorder="1" applyAlignment="1" applyProtection="1">
      <alignment horizontal="center" vertical="center" wrapText="1"/>
      <protection/>
    </xf>
    <xf numFmtId="0" fontId="18" fillId="0" borderId="118" xfId="0" applyFont="1" applyBorder="1" applyAlignment="1" applyProtection="1">
      <alignment horizontal="center" vertical="center" wrapText="1"/>
      <protection/>
    </xf>
    <xf numFmtId="0" fontId="18" fillId="0" borderId="119" xfId="0" applyFont="1" applyBorder="1" applyAlignment="1" applyProtection="1">
      <alignment horizontal="center" vertical="center" wrapText="1"/>
      <protection/>
    </xf>
    <xf numFmtId="0" fontId="16" fillId="0" borderId="120" xfId="0" applyFont="1" applyBorder="1" applyAlignment="1" applyProtection="1">
      <alignment vertical="center"/>
      <protection/>
    </xf>
    <xf numFmtId="4" fontId="49" fillId="0" borderId="121" xfId="0" applyNumberFormat="1" applyFont="1" applyBorder="1" applyAlignment="1" applyProtection="1">
      <alignment horizontal="right" vertical="center"/>
      <protection/>
    </xf>
    <xf numFmtId="4" fontId="49" fillId="0" borderId="122" xfId="0" applyNumberFormat="1" applyFont="1" applyBorder="1" applyAlignment="1" applyProtection="1">
      <alignment horizontal="right" vertical="center"/>
      <protection/>
    </xf>
    <xf numFmtId="0" fontId="18" fillId="0" borderId="123" xfId="0" applyFont="1" applyBorder="1" applyAlignment="1" applyProtection="1">
      <alignment vertical="center" wrapText="1"/>
      <protection/>
    </xf>
    <xf numFmtId="4" fontId="49" fillId="0" borderId="124" xfId="0" applyNumberFormat="1" applyFont="1" applyBorder="1" applyAlignment="1" applyProtection="1">
      <alignment horizontal="right" vertical="center"/>
      <protection/>
    </xf>
    <xf numFmtId="4" fontId="49" fillId="0" borderId="125" xfId="0" applyNumberFormat="1" applyFont="1" applyBorder="1" applyAlignment="1" applyProtection="1">
      <alignment horizontal="right" vertical="center"/>
      <protection/>
    </xf>
    <xf numFmtId="0" fontId="16" fillId="0" borderId="126" xfId="0" applyFont="1" applyBorder="1" applyAlignment="1" applyProtection="1">
      <alignment vertical="center"/>
      <protection/>
    </xf>
    <xf numFmtId="4" fontId="49" fillId="0" borderId="127" xfId="0" applyNumberFormat="1" applyFont="1" applyBorder="1" applyAlignment="1" applyProtection="1">
      <alignment horizontal="right" vertical="center"/>
      <protection/>
    </xf>
    <xf numFmtId="4" fontId="49" fillId="0" borderId="128" xfId="0" applyNumberFormat="1" applyFont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vertical="center"/>
      <protection/>
    </xf>
    <xf numFmtId="4" fontId="49" fillId="0" borderId="121" xfId="0" applyNumberFormat="1" applyFont="1" applyBorder="1" applyAlignment="1" applyProtection="1">
      <alignment vertical="center"/>
      <protection/>
    </xf>
    <xf numFmtId="4" fontId="49" fillId="0" borderId="127" xfId="0" applyNumberFormat="1" applyFont="1" applyBorder="1" applyAlignment="1" applyProtection="1">
      <alignment vertical="center"/>
      <protection/>
    </xf>
    <xf numFmtId="0" fontId="18" fillId="0" borderId="129" xfId="0" applyFont="1" applyBorder="1" applyAlignment="1" applyProtection="1">
      <alignment horizontal="center" vertical="center" wrapText="1"/>
      <protection/>
    </xf>
    <xf numFmtId="0" fontId="49" fillId="0" borderId="120" xfId="0" applyFont="1" applyBorder="1" applyAlignment="1" applyProtection="1">
      <alignment vertical="center"/>
      <protection/>
    </xf>
    <xf numFmtId="0" fontId="49" fillId="0" borderId="130" xfId="0" applyFont="1" applyBorder="1" applyAlignment="1" applyProtection="1">
      <alignment vertical="center"/>
      <protection/>
    </xf>
    <xf numFmtId="4" fontId="49" fillId="0" borderId="131" xfId="0" applyNumberFormat="1" applyFont="1" applyBorder="1" applyAlignment="1" applyProtection="1">
      <alignment vertical="center"/>
      <protection/>
    </xf>
    <xf numFmtId="4" fontId="49" fillId="0" borderId="132" xfId="0" applyNumberFormat="1" applyFont="1" applyBorder="1" applyAlignment="1" applyProtection="1">
      <alignment horizontal="right" vertical="center"/>
      <protection/>
    </xf>
    <xf numFmtId="0" fontId="49" fillId="0" borderId="123" xfId="0" applyFont="1" applyBorder="1" applyAlignment="1" applyProtection="1">
      <alignment vertical="center"/>
      <protection/>
    </xf>
    <xf numFmtId="0" fontId="49" fillId="0" borderId="130" xfId="0" applyFont="1" applyBorder="1" applyAlignment="1" applyProtection="1">
      <alignment vertical="center"/>
      <protection/>
    </xf>
    <xf numFmtId="0" fontId="49" fillId="0" borderId="120" xfId="0" applyFont="1" applyBorder="1" applyAlignment="1" applyProtection="1">
      <alignment vertical="center"/>
      <protection/>
    </xf>
    <xf numFmtId="4" fontId="49" fillId="0" borderId="131" xfId="0" applyNumberFormat="1" applyFont="1" applyBorder="1" applyAlignment="1" applyProtection="1">
      <alignment vertical="center"/>
      <protection/>
    </xf>
    <xf numFmtId="0" fontId="49" fillId="0" borderId="126" xfId="0" applyFont="1" applyBorder="1" applyAlignment="1" applyProtection="1">
      <alignment vertical="center"/>
      <protection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vertical="top" wrapText="1"/>
    </xf>
    <xf numFmtId="3" fontId="1" fillId="0" borderId="42" xfId="0" applyNumberFormat="1" applyFont="1" applyBorder="1" applyAlignment="1">
      <alignment vertical="top" wrapText="1"/>
    </xf>
    <xf numFmtId="3" fontId="1" fillId="0" borderId="29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vertical="top" wrapText="1"/>
    </xf>
    <xf numFmtId="3" fontId="1" fillId="0" borderId="29" xfId="0" applyNumberFormat="1" applyFont="1" applyBorder="1" applyAlignment="1">
      <alignment vertical="top" shrinkToFit="1"/>
    </xf>
    <xf numFmtId="3" fontId="1" fillId="0" borderId="30" xfId="0" applyNumberFormat="1" applyFont="1" applyBorder="1" applyAlignment="1">
      <alignment vertical="top" wrapText="1"/>
    </xf>
    <xf numFmtId="3" fontId="1" fillId="0" borderId="3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Bevételeinek megoszlása 2006.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615"/>
          <c:w val="0.517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kimutatás'!$A$8:$A$14</c:f>
              <c:strCache/>
            </c:strRef>
          </c:cat>
          <c:val>
            <c:numRef>
              <c:f>'3.sz. tájékoztató kimutatás'!$C$8:$C$14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66"/>
          <c:w val="0.3402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Kiadásainak megoszlása 2006.</a:t>
            </a:r>
          </a:p>
        </c:rich>
      </c:tx>
      <c:layout>
        <c:manualLayout>
          <c:xMode val="factor"/>
          <c:yMode val="factor"/>
          <c:x val="-0.0465"/>
          <c:y val="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2995"/>
          <c:w val="0.5345"/>
          <c:h val="0.5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kimutatás'!$A$32:$A$38</c:f>
              <c:strCache/>
            </c:strRef>
          </c:cat>
          <c:val>
            <c:numRef>
              <c:f>'3.sz. tájékoztató kimutatás'!$C$32:$C$38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10.%20sz%20mell&#233;klet%20M&#233;rleg%20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k&#246;nyvt&#225;r\konyvv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t&#369;zolt&#243;s&#225;g\tuov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k&#243;rh&#225;z\kov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f&#252;rd&#337;\fv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d&#233;balaton\dbv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polghiv\pv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szeszk\szev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&#243;voda\&#243;vv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miksz&#225;th\miv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noszlopy\nov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gimi\giv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sz&#337;cs&#233;ny\szov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gamesz\gav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Nyersanyagok\k&#246;lts.%20&#233;s%20besz.%202005-2010\2006.besz&#225;mol&#243;\m&#369;vel&#337;d&#233;si%20k&#246;zp\muv2oo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  <sheetName val="ELLENŐRZÉS"/>
      <sheetName val="A vagyoni helyzet alakulása"/>
      <sheetName val="A vagyoni helyzet mutatói"/>
      <sheetName val="Pénzügyi helyzet értékelése"/>
    </sheetNames>
    <sheetDataSet>
      <sheetData sheetId="0">
        <row r="33">
          <cell r="C33">
            <v>13495110</v>
          </cell>
          <cell r="D33">
            <v>15281754</v>
          </cell>
        </row>
        <row r="52">
          <cell r="C52">
            <v>248406</v>
          </cell>
          <cell r="D52">
            <v>70690</v>
          </cell>
        </row>
        <row r="58">
          <cell r="C58">
            <v>13338</v>
          </cell>
          <cell r="D58">
            <v>47663</v>
          </cell>
        </row>
        <row r="60">
          <cell r="C60">
            <v>415620</v>
          </cell>
          <cell r="D60">
            <v>278283</v>
          </cell>
        </row>
        <row r="61">
          <cell r="C61">
            <v>13910730</v>
          </cell>
          <cell r="D61">
            <v>15560037</v>
          </cell>
        </row>
      </sheetData>
      <sheetData sheetId="1">
        <row r="4">
          <cell r="C4">
            <v>1007622</v>
          </cell>
          <cell r="D4">
            <v>1007622</v>
          </cell>
        </row>
        <row r="7">
          <cell r="C7">
            <v>11934349</v>
          </cell>
          <cell r="D7">
            <v>13692641</v>
          </cell>
        </row>
        <row r="18">
          <cell r="C18">
            <v>0</v>
          </cell>
          <cell r="D18">
            <v>0</v>
          </cell>
        </row>
        <row r="26">
          <cell r="C26">
            <v>508498</v>
          </cell>
          <cell r="D26">
            <v>678405</v>
          </cell>
        </row>
        <row r="37">
          <cell r="C37">
            <v>69323</v>
          </cell>
          <cell r="D37">
            <v>91309</v>
          </cell>
        </row>
        <row r="40">
          <cell r="C40">
            <v>1183936</v>
          </cell>
          <cell r="D40">
            <v>1046974</v>
          </cell>
        </row>
        <row r="48">
          <cell r="C48">
            <v>1819317</v>
          </cell>
          <cell r="D48">
            <v>1960775</v>
          </cell>
        </row>
        <row r="49">
          <cell r="C49">
            <v>13910730</v>
          </cell>
          <cell r="D49">
            <v>15560037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oleObject" Target="../embeddings/oleObject_12_6.bin" /><Relationship Id="rId8" Type="http://schemas.openxmlformats.org/officeDocument/2006/relationships/oleObject" Target="../embeddings/oleObject_12_7.bin" /><Relationship Id="rId9" Type="http://schemas.openxmlformats.org/officeDocument/2006/relationships/oleObject" Target="../embeddings/oleObject_12_8.bin" /><Relationship Id="rId10" Type="http://schemas.openxmlformats.org/officeDocument/2006/relationships/oleObject" Target="../embeddings/oleObject_12_9.bin" /><Relationship Id="rId11" Type="http://schemas.openxmlformats.org/officeDocument/2006/relationships/oleObject" Target="../embeddings/oleObject_12_10.bin" /><Relationship Id="rId12" Type="http://schemas.openxmlformats.org/officeDocument/2006/relationships/oleObject" Target="../embeddings/oleObject_12_11.bin" /><Relationship Id="rId13" Type="http://schemas.openxmlformats.org/officeDocument/2006/relationships/oleObject" Target="../embeddings/oleObject_12_12.bin" /><Relationship Id="rId14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55"/>
  <sheetViews>
    <sheetView zoomScalePageLayoutView="0" workbookViewId="0" topLeftCell="A34">
      <selection activeCell="A1" sqref="A1:F1"/>
    </sheetView>
  </sheetViews>
  <sheetFormatPr defaultColWidth="9.140625" defaultRowHeight="12.75"/>
  <cols>
    <col min="1" max="1" width="5.421875" style="0" customWidth="1"/>
    <col min="2" max="2" width="36.8515625" style="0" customWidth="1"/>
    <col min="3" max="3" width="11.57421875" style="0" customWidth="1"/>
    <col min="4" max="4" width="12.28125" style="0" customWidth="1"/>
    <col min="5" max="5" width="11.7109375" style="0" customWidth="1"/>
  </cols>
  <sheetData>
    <row r="1" spans="1:6" ht="15" customHeight="1">
      <c r="A1" s="508" t="s">
        <v>258</v>
      </c>
      <c r="B1" s="508"/>
      <c r="C1" s="508"/>
      <c r="D1" s="508"/>
      <c r="E1" s="508"/>
      <c r="F1" s="508"/>
    </row>
    <row r="2" spans="1:6" ht="15" customHeight="1" thickBot="1">
      <c r="A2" s="509" t="s">
        <v>607</v>
      </c>
      <c r="B2" s="509"/>
      <c r="C2" s="509"/>
      <c r="D2" s="509"/>
      <c r="E2" s="509"/>
      <c r="F2" s="509"/>
    </row>
    <row r="3" spans="1:6" ht="12.75" customHeight="1" thickBot="1" thickTop="1">
      <c r="A3" s="21"/>
      <c r="B3" s="112"/>
      <c r="C3" s="112"/>
      <c r="D3" s="112"/>
      <c r="E3" s="113" t="s">
        <v>372</v>
      </c>
      <c r="F3" s="207"/>
    </row>
    <row r="4" spans="1:6" ht="26.25" customHeight="1" thickBot="1" thickTop="1">
      <c r="A4" s="142" t="s">
        <v>0</v>
      </c>
      <c r="B4" s="143" t="s">
        <v>1</v>
      </c>
      <c r="C4" s="144" t="s">
        <v>387</v>
      </c>
      <c r="D4" s="144" t="s">
        <v>388</v>
      </c>
      <c r="E4" s="205" t="s">
        <v>389</v>
      </c>
      <c r="F4" s="206" t="s">
        <v>389</v>
      </c>
    </row>
    <row r="5" spans="1:6" ht="15" customHeight="1" thickBot="1">
      <c r="A5" s="8"/>
      <c r="B5" s="505" t="s">
        <v>2</v>
      </c>
      <c r="C5" s="506"/>
      <c r="D5" s="506"/>
      <c r="E5" s="506"/>
      <c r="F5" s="507"/>
    </row>
    <row r="6" spans="1:6" ht="15" customHeight="1">
      <c r="A6" s="281" t="s">
        <v>3</v>
      </c>
      <c r="B6" s="504" t="s">
        <v>4</v>
      </c>
      <c r="C6" s="504"/>
      <c r="D6" s="504"/>
      <c r="E6" s="504"/>
      <c r="F6" s="282"/>
    </row>
    <row r="7" spans="1:14" ht="15" customHeight="1">
      <c r="A7" s="283" t="s">
        <v>5</v>
      </c>
      <c r="B7" s="502" t="s">
        <v>6</v>
      </c>
      <c r="C7" s="502"/>
      <c r="D7" s="502"/>
      <c r="E7" s="502"/>
      <c r="F7" s="188"/>
      <c r="N7" s="9"/>
    </row>
    <row r="8" spans="1:14" ht="15" customHeight="1">
      <c r="A8" s="283"/>
      <c r="B8" s="177" t="s">
        <v>7</v>
      </c>
      <c r="C8" s="179">
        <v>109381</v>
      </c>
      <c r="D8" s="179">
        <v>58381</v>
      </c>
      <c r="E8" s="179">
        <v>45393</v>
      </c>
      <c r="F8" s="202">
        <f>E8/D8</f>
        <v>0.777530360905089</v>
      </c>
      <c r="K8" s="12"/>
      <c r="L8" s="12"/>
      <c r="M8" s="12"/>
      <c r="N8" s="49"/>
    </row>
    <row r="9" spans="1:14" ht="15" customHeight="1">
      <c r="A9" s="283"/>
      <c r="B9" s="177" t="s">
        <v>8</v>
      </c>
      <c r="C9" s="179">
        <f>'2sz melléklet'!C26</f>
        <v>305293</v>
      </c>
      <c r="D9" s="179">
        <f>'2sz melléklet'!D26</f>
        <v>330741</v>
      </c>
      <c r="E9" s="179">
        <f>'2sz melléklet'!E26</f>
        <v>348212</v>
      </c>
      <c r="F9" s="202">
        <f>E9/D9</f>
        <v>1.052823810776408</v>
      </c>
      <c r="N9" s="9"/>
    </row>
    <row r="10" spans="1:6" ht="15" customHeight="1">
      <c r="A10" s="283" t="s">
        <v>9</v>
      </c>
      <c r="B10" s="502" t="s">
        <v>10</v>
      </c>
      <c r="C10" s="502"/>
      <c r="D10" s="502"/>
      <c r="E10" s="502"/>
      <c r="F10" s="188"/>
    </row>
    <row r="11" spans="1:6" ht="15" customHeight="1">
      <c r="A11" s="283"/>
      <c r="B11" s="177" t="s">
        <v>11</v>
      </c>
      <c r="C11" s="179">
        <v>375100</v>
      </c>
      <c r="D11" s="179">
        <v>375100</v>
      </c>
      <c r="E11" s="179">
        <v>386219</v>
      </c>
      <c r="F11" s="202">
        <f>E11/D11</f>
        <v>1.029642761930152</v>
      </c>
    </row>
    <row r="12" spans="1:6" ht="15" customHeight="1">
      <c r="A12" s="283"/>
      <c r="B12" s="177" t="s">
        <v>12</v>
      </c>
      <c r="C12" s="179">
        <v>837923</v>
      </c>
      <c r="D12" s="179">
        <v>863969</v>
      </c>
      <c r="E12" s="179">
        <v>857936</v>
      </c>
      <c r="F12" s="202">
        <f>E12/D12</f>
        <v>0.9930171105676245</v>
      </c>
    </row>
    <row r="13" spans="1:6" ht="24.75" customHeight="1">
      <c r="A13" s="283"/>
      <c r="B13" s="177" t="s">
        <v>13</v>
      </c>
      <c r="C13" s="179">
        <v>8500</v>
      </c>
      <c r="D13" s="179">
        <v>8500</v>
      </c>
      <c r="E13" s="179">
        <v>16604</v>
      </c>
      <c r="F13" s="202">
        <f>E13/D13</f>
        <v>1.9534117647058824</v>
      </c>
    </row>
    <row r="14" spans="1:6" ht="15" customHeight="1">
      <c r="A14" s="283"/>
      <c r="B14" s="284" t="s">
        <v>4</v>
      </c>
      <c r="C14" s="285">
        <f>SUM(C11:C13)+C8+C9</f>
        <v>1636197</v>
      </c>
      <c r="D14" s="285">
        <f>SUM(D11:D13)+D8+D9</f>
        <v>1636691</v>
      </c>
      <c r="E14" s="285">
        <f>SUM(E11:E13)+E8+E9</f>
        <v>1654364</v>
      </c>
      <c r="F14" s="201">
        <f>E14/D14</f>
        <v>1.0107980064654842</v>
      </c>
    </row>
    <row r="15" spans="1:6" ht="18" customHeight="1">
      <c r="A15" s="28" t="s">
        <v>14</v>
      </c>
      <c r="B15" s="501" t="s">
        <v>15</v>
      </c>
      <c r="C15" s="501"/>
      <c r="D15" s="501"/>
      <c r="E15" s="501"/>
      <c r="F15" s="188"/>
    </row>
    <row r="16" spans="1:6" ht="15" customHeight="1">
      <c r="A16" s="283" t="s">
        <v>5</v>
      </c>
      <c r="B16" s="502" t="s">
        <v>16</v>
      </c>
      <c r="C16" s="502"/>
      <c r="D16" s="502"/>
      <c r="E16" s="502"/>
      <c r="F16" s="188"/>
    </row>
    <row r="17" spans="1:6" ht="15" customHeight="1">
      <c r="A17" s="283"/>
      <c r="B17" s="177" t="s">
        <v>17</v>
      </c>
      <c r="C17" s="179">
        <v>936257</v>
      </c>
      <c r="D17" s="179">
        <v>956771</v>
      </c>
      <c r="E17" s="179">
        <v>956771</v>
      </c>
      <c r="F17" s="202">
        <f>E17/D17</f>
        <v>1</v>
      </c>
    </row>
    <row r="18" spans="1:6" ht="15" customHeight="1">
      <c r="A18" s="283"/>
      <c r="B18" s="177" t="s">
        <v>18</v>
      </c>
      <c r="C18" s="179">
        <v>640</v>
      </c>
      <c r="D18" s="179">
        <v>79215</v>
      </c>
      <c r="E18" s="179">
        <v>79215</v>
      </c>
      <c r="F18" s="202">
        <f>E18/D18</f>
        <v>1</v>
      </c>
    </row>
    <row r="19" spans="1:8" ht="15" customHeight="1">
      <c r="A19" s="283"/>
      <c r="B19" s="177" t="s">
        <v>19</v>
      </c>
      <c r="C19" s="179">
        <v>78493</v>
      </c>
      <c r="D19" s="179">
        <v>71884</v>
      </c>
      <c r="E19" s="179">
        <v>71884</v>
      </c>
      <c r="F19" s="202">
        <f>E19/D19</f>
        <v>1</v>
      </c>
      <c r="H19" s="114"/>
    </row>
    <row r="20" spans="1:7" ht="18" customHeight="1">
      <c r="A20" s="283"/>
      <c r="B20" s="177" t="s">
        <v>369</v>
      </c>
      <c r="C20" s="179">
        <v>41182</v>
      </c>
      <c r="D20" s="179"/>
      <c r="E20" s="179"/>
      <c r="F20" s="286"/>
      <c r="G20" s="114"/>
    </row>
    <row r="21" spans="1:6" ht="15" customHeight="1">
      <c r="A21" s="283"/>
      <c r="B21" s="177" t="s">
        <v>366</v>
      </c>
      <c r="C21" s="179">
        <v>15394</v>
      </c>
      <c r="D21" s="179"/>
      <c r="E21" s="179"/>
      <c r="F21" s="286"/>
    </row>
    <row r="22" spans="1:6" ht="15" customHeight="1">
      <c r="A22" s="283"/>
      <c r="B22" s="177" t="s">
        <v>367</v>
      </c>
      <c r="C22" s="179">
        <v>2375</v>
      </c>
      <c r="D22" s="179"/>
      <c r="E22" s="179"/>
      <c r="F22" s="286"/>
    </row>
    <row r="23" spans="1:6" ht="26.25" customHeight="1">
      <c r="A23" s="283"/>
      <c r="B23" s="177" t="s">
        <v>402</v>
      </c>
      <c r="C23" s="179"/>
      <c r="D23" s="179">
        <v>39772</v>
      </c>
      <c r="E23" s="179">
        <v>30919</v>
      </c>
      <c r="F23" s="202">
        <f>E23/D23</f>
        <v>0.7774062154279393</v>
      </c>
    </row>
    <row r="24" spans="1:8" ht="15" customHeight="1">
      <c r="A24" s="283"/>
      <c r="B24" s="177" t="s">
        <v>368</v>
      </c>
      <c r="C24" s="179">
        <v>693250</v>
      </c>
      <c r="D24" s="179">
        <v>693250</v>
      </c>
      <c r="E24" s="179">
        <v>678011</v>
      </c>
      <c r="F24" s="202">
        <f>E24/D24</f>
        <v>0.978018031013343</v>
      </c>
      <c r="H24" s="114"/>
    </row>
    <row r="25" spans="1:6" ht="28.5" customHeight="1">
      <c r="A25" s="283"/>
      <c r="B25" s="177" t="s">
        <v>456</v>
      </c>
      <c r="C25" s="179"/>
      <c r="D25" s="179">
        <v>105933</v>
      </c>
      <c r="E25" s="179">
        <v>105933</v>
      </c>
      <c r="F25" s="287">
        <f>E25/D25</f>
        <v>1</v>
      </c>
    </row>
    <row r="26" spans="1:6" ht="12" customHeight="1">
      <c r="A26" s="283"/>
      <c r="B26" s="284" t="s">
        <v>20</v>
      </c>
      <c r="C26" s="285">
        <f>SUM(C17:C25)</f>
        <v>1767591</v>
      </c>
      <c r="D26" s="285">
        <f>SUM(D17:D25)</f>
        <v>1946825</v>
      </c>
      <c r="E26" s="285">
        <f>SUM(E17:E25)</f>
        <v>1922733</v>
      </c>
      <c r="F26" s="201">
        <f>E26/D26</f>
        <v>0.9876249791326904</v>
      </c>
    </row>
    <row r="27" spans="1:6" ht="15" customHeight="1">
      <c r="A27" s="28" t="s">
        <v>21</v>
      </c>
      <c r="B27" s="501" t="s">
        <v>22</v>
      </c>
      <c r="C27" s="501"/>
      <c r="D27" s="501"/>
      <c r="E27" s="501"/>
      <c r="F27" s="188"/>
    </row>
    <row r="28" spans="1:13" ht="15" customHeight="1">
      <c r="A28" s="283" t="s">
        <v>5</v>
      </c>
      <c r="B28" s="502" t="s">
        <v>343</v>
      </c>
      <c r="C28" s="502"/>
      <c r="D28" s="502"/>
      <c r="E28" s="502"/>
      <c r="F28" s="188"/>
      <c r="K28" s="12"/>
      <c r="L28" s="12"/>
      <c r="M28" s="12"/>
    </row>
    <row r="29" spans="1:6" ht="15" customHeight="1">
      <c r="A29" s="283"/>
      <c r="B29" s="177" t="s">
        <v>23</v>
      </c>
      <c r="C29" s="179">
        <v>542081</v>
      </c>
      <c r="D29" s="179">
        <v>263882</v>
      </c>
      <c r="E29" s="179">
        <v>137235</v>
      </c>
      <c r="F29" s="202">
        <f>E29/D29</f>
        <v>0.5200619974079324</v>
      </c>
    </row>
    <row r="30" spans="1:6" ht="15" customHeight="1">
      <c r="A30" s="283"/>
      <c r="B30" s="177" t="s">
        <v>8</v>
      </c>
      <c r="C30" s="179">
        <f>'2sz melléklet'!G26</f>
        <v>44105</v>
      </c>
      <c r="D30" s="179">
        <f>'2sz melléklet'!H26</f>
        <v>64505</v>
      </c>
      <c r="E30" s="179">
        <f>'2sz melléklet'!I26</f>
        <v>65017</v>
      </c>
      <c r="F30" s="202">
        <f>E30/D30</f>
        <v>1.0079373691961864</v>
      </c>
    </row>
    <row r="31" spans="1:6" ht="15" customHeight="1">
      <c r="A31" s="283" t="s">
        <v>9</v>
      </c>
      <c r="B31" s="177" t="s">
        <v>24</v>
      </c>
      <c r="C31" s="179">
        <v>30000</v>
      </c>
      <c r="D31" s="179">
        <v>58333</v>
      </c>
      <c r="E31" s="179">
        <v>56767</v>
      </c>
      <c r="F31" s="202">
        <f>E31/D31</f>
        <v>0.9731541323093275</v>
      </c>
    </row>
    <row r="32" spans="1:13" ht="15" customHeight="1">
      <c r="A32" s="283"/>
      <c r="B32" s="284" t="s">
        <v>22</v>
      </c>
      <c r="C32" s="285">
        <f>SUM(C29:C31)</f>
        <v>616186</v>
      </c>
      <c r="D32" s="285">
        <f>SUM(D29:D31)</f>
        <v>386720</v>
      </c>
      <c r="E32" s="285">
        <f>SUM(E29:E31)</f>
        <v>259019</v>
      </c>
      <c r="F32" s="201">
        <f>E32/D32</f>
        <v>0.669784340091022</v>
      </c>
      <c r="G32" s="12"/>
      <c r="K32" s="12"/>
      <c r="L32" s="12"/>
      <c r="M32" s="12"/>
    </row>
    <row r="33" spans="1:6" ht="15" customHeight="1">
      <c r="A33" s="28" t="s">
        <v>25</v>
      </c>
      <c r="B33" s="501" t="s">
        <v>26</v>
      </c>
      <c r="C33" s="501"/>
      <c r="D33" s="501"/>
      <c r="E33" s="501"/>
      <c r="F33" s="188"/>
    </row>
    <row r="34" spans="1:6" ht="15" customHeight="1">
      <c r="A34" s="283" t="s">
        <v>5</v>
      </c>
      <c r="B34" s="502" t="s">
        <v>27</v>
      </c>
      <c r="C34" s="502"/>
      <c r="D34" s="502"/>
      <c r="E34" s="502"/>
      <c r="F34" s="188"/>
    </row>
    <row r="35" spans="1:7" ht="27.75" customHeight="1">
      <c r="A35" s="503"/>
      <c r="B35" s="177" t="s">
        <v>28</v>
      </c>
      <c r="C35" s="178">
        <v>1532982</v>
      </c>
      <c r="D35" s="179">
        <v>1508439</v>
      </c>
      <c r="E35" s="178">
        <v>1544175</v>
      </c>
      <c r="F35" s="202">
        <f aca="true" t="shared" si="0" ref="F35:F50">E35/D35</f>
        <v>1.0236907160316062</v>
      </c>
      <c r="G35" s="114"/>
    </row>
    <row r="36" spans="1:6" ht="15" customHeight="1">
      <c r="A36" s="503"/>
      <c r="B36" s="177" t="s">
        <v>29</v>
      </c>
      <c r="C36" s="178">
        <v>145883</v>
      </c>
      <c r="D36" s="179">
        <v>140694</v>
      </c>
      <c r="E36" s="178">
        <v>136307</v>
      </c>
      <c r="F36" s="202">
        <f t="shared" si="0"/>
        <v>0.9688188551039846</v>
      </c>
    </row>
    <row r="37" spans="1:6" ht="15" customHeight="1">
      <c r="A37" s="503"/>
      <c r="B37" s="177" t="s">
        <v>30</v>
      </c>
      <c r="C37" s="178">
        <v>40000</v>
      </c>
      <c r="D37" s="179">
        <v>0</v>
      </c>
      <c r="E37" s="178">
        <v>0</v>
      </c>
      <c r="F37" s="202"/>
    </row>
    <row r="38" spans="1:8" ht="15" customHeight="1">
      <c r="A38" s="503"/>
      <c r="B38" s="177" t="s">
        <v>31</v>
      </c>
      <c r="C38" s="179">
        <f>'2sz melléklet'!K26-'1.szmelléklet bevétel'!C35</f>
        <v>97777</v>
      </c>
      <c r="D38" s="179">
        <f>'2sz melléklet'!L26-'1.szmelléklet bevétel'!D35</f>
        <v>151452</v>
      </c>
      <c r="E38" s="178">
        <f>'2sz melléklet'!M26-'1.szmelléklet bevétel'!E35</f>
        <v>163195</v>
      </c>
      <c r="F38" s="202">
        <f t="shared" si="0"/>
        <v>1.077536117053588</v>
      </c>
      <c r="H38" s="12"/>
    </row>
    <row r="39" spans="1:6" ht="15" customHeight="1">
      <c r="A39" s="283" t="s">
        <v>9</v>
      </c>
      <c r="B39" s="502" t="s">
        <v>32</v>
      </c>
      <c r="C39" s="502"/>
      <c r="D39" s="502"/>
      <c r="E39" s="502"/>
      <c r="F39" s="188"/>
    </row>
    <row r="40" spans="1:6" ht="15" customHeight="1">
      <c r="A40" s="503"/>
      <c r="B40" s="177" t="s">
        <v>29</v>
      </c>
      <c r="C40" s="178">
        <v>1225313</v>
      </c>
      <c r="D40" s="179">
        <v>922593</v>
      </c>
      <c r="E40" s="178">
        <v>672024</v>
      </c>
      <c r="F40" s="202">
        <f t="shared" si="0"/>
        <v>0.7284078678247071</v>
      </c>
    </row>
    <row r="41" spans="1:6" ht="15" customHeight="1">
      <c r="A41" s="503"/>
      <c r="B41" s="177" t="s">
        <v>31</v>
      </c>
      <c r="C41" s="179">
        <f>'2sz melléklet'!C51</f>
        <v>159820</v>
      </c>
      <c r="D41" s="179">
        <f>'2sz melléklet'!D51</f>
        <v>167539</v>
      </c>
      <c r="E41" s="178">
        <f>'2sz melléklet'!E51</f>
        <v>129601</v>
      </c>
      <c r="F41" s="202">
        <f t="shared" si="0"/>
        <v>0.7735572016067901</v>
      </c>
    </row>
    <row r="42" spans="1:6" ht="15" customHeight="1">
      <c r="A42" s="503"/>
      <c r="B42" s="284" t="s">
        <v>26</v>
      </c>
      <c r="C42" s="285">
        <f>SUM(C35:C41)</f>
        <v>3201775</v>
      </c>
      <c r="D42" s="285">
        <f>SUM(D35:D41)</f>
        <v>2890717</v>
      </c>
      <c r="E42" s="288">
        <f>SUM(E35:E41)</f>
        <v>2645302</v>
      </c>
      <c r="F42" s="201">
        <f t="shared" si="0"/>
        <v>0.9151023777145947</v>
      </c>
    </row>
    <row r="43" spans="1:6" ht="15" customHeight="1">
      <c r="A43" s="28" t="s">
        <v>33</v>
      </c>
      <c r="B43" s="29" t="s">
        <v>34</v>
      </c>
      <c r="C43" s="285">
        <v>17000</v>
      </c>
      <c r="D43" s="285">
        <v>17000</v>
      </c>
      <c r="E43" s="288">
        <v>10677</v>
      </c>
      <c r="F43" s="201">
        <f t="shared" si="0"/>
        <v>0.6280588235294118</v>
      </c>
    </row>
    <row r="44" spans="1:6" ht="15" customHeight="1">
      <c r="A44" s="28" t="s">
        <v>35</v>
      </c>
      <c r="B44" s="501" t="s">
        <v>36</v>
      </c>
      <c r="C44" s="501"/>
      <c r="D44" s="501"/>
      <c r="E44" s="501"/>
      <c r="F44" s="188"/>
    </row>
    <row r="45" spans="1:6" ht="15" customHeight="1">
      <c r="A45" s="283" t="s">
        <v>5</v>
      </c>
      <c r="B45" s="177" t="s">
        <v>37</v>
      </c>
      <c r="C45" s="289">
        <v>500000</v>
      </c>
      <c r="D45" s="290">
        <v>686200</v>
      </c>
      <c r="E45" s="289">
        <v>331236</v>
      </c>
      <c r="F45" s="202">
        <f t="shared" si="0"/>
        <v>0.4827105800058292</v>
      </c>
    </row>
    <row r="46" spans="1:6" ht="15" customHeight="1">
      <c r="A46" s="283" t="s">
        <v>9</v>
      </c>
      <c r="B46" s="177" t="s">
        <v>38</v>
      </c>
      <c r="C46" s="178">
        <v>100000</v>
      </c>
      <c r="D46" s="179">
        <v>268200</v>
      </c>
      <c r="E46" s="178">
        <v>623153</v>
      </c>
      <c r="F46" s="202">
        <f t="shared" si="0"/>
        <v>2.3234638329604773</v>
      </c>
    </row>
    <row r="47" spans="1:6" ht="15" customHeight="1">
      <c r="A47" s="283"/>
      <c r="B47" s="284" t="s">
        <v>36</v>
      </c>
      <c r="C47" s="285">
        <f>SUM(C45:C46)</f>
        <v>600000</v>
      </c>
      <c r="D47" s="285">
        <f>SUM(D45:D46)</f>
        <v>954400</v>
      </c>
      <c r="E47" s="285">
        <f>SUM(E45:E46)</f>
        <v>954389</v>
      </c>
      <c r="F47" s="201">
        <f t="shared" si="0"/>
        <v>0.9999884744341995</v>
      </c>
    </row>
    <row r="48" spans="1:7" ht="15" customHeight="1">
      <c r="A48" s="28" t="s">
        <v>39</v>
      </c>
      <c r="B48" s="501" t="s">
        <v>40</v>
      </c>
      <c r="C48" s="501"/>
      <c r="D48" s="501"/>
      <c r="E48" s="501"/>
      <c r="F48" s="188"/>
      <c r="G48" s="12"/>
    </row>
    <row r="49" spans="1:9" ht="15" customHeight="1">
      <c r="A49" s="283" t="s">
        <v>5</v>
      </c>
      <c r="B49" s="177" t="s">
        <v>41</v>
      </c>
      <c r="C49" s="179">
        <f>'2sz melléklet'!K51</f>
        <v>31562</v>
      </c>
      <c r="D49" s="179">
        <f>'2sz melléklet'!L51+105323</f>
        <v>154004</v>
      </c>
      <c r="E49" s="179">
        <v>165518</v>
      </c>
      <c r="F49" s="287">
        <f t="shared" si="0"/>
        <v>1.0747642918365756</v>
      </c>
      <c r="H49" s="114"/>
      <c r="I49" s="114"/>
    </row>
    <row r="50" spans="1:9" ht="15" customHeight="1">
      <c r="A50" s="291"/>
      <c r="B50" s="292" t="s">
        <v>42</v>
      </c>
      <c r="C50" s="293">
        <f>C49+C47+C43+C42+C32+C26+C14</f>
        <v>7870311</v>
      </c>
      <c r="D50" s="293">
        <f>D49+D47+D43+D42+D32+D26+D14</f>
        <v>7986357</v>
      </c>
      <c r="E50" s="293">
        <f>E49+E47+E43+E42+E32+E26+E14</f>
        <v>7612002</v>
      </c>
      <c r="F50" s="203">
        <f t="shared" si="0"/>
        <v>0.9531256867179867</v>
      </c>
      <c r="H50" s="114"/>
      <c r="I50" s="114"/>
    </row>
    <row r="51" spans="1:6" ht="13.5" customHeight="1" thickBot="1">
      <c r="A51" s="294"/>
      <c r="B51" s="295" t="s">
        <v>43</v>
      </c>
      <c r="C51" s="296"/>
      <c r="D51" s="296"/>
      <c r="E51" s="297">
        <v>108444</v>
      </c>
      <c r="F51" s="298"/>
    </row>
    <row r="52" spans="2:5" ht="13.5" thickTop="1">
      <c r="B52" s="21"/>
      <c r="C52" s="21"/>
      <c r="D52" s="21"/>
      <c r="E52" s="21"/>
    </row>
    <row r="53" spans="4:5" ht="12.75">
      <c r="D53" s="114"/>
      <c r="E53" s="114"/>
    </row>
    <row r="55" ht="12.75">
      <c r="E55" s="114"/>
    </row>
    <row r="72" ht="15.75" customHeight="1"/>
  </sheetData>
  <sheetProtection password="CF05" sheet="1" objects="1" scenarios="1"/>
  <mergeCells count="17">
    <mergeCell ref="B5:F5"/>
    <mergeCell ref="A1:F1"/>
    <mergeCell ref="A2:F2"/>
    <mergeCell ref="A40:A42"/>
    <mergeCell ref="A35:A38"/>
    <mergeCell ref="B39:E39"/>
    <mergeCell ref="B27:E27"/>
    <mergeCell ref="B33:E33"/>
    <mergeCell ref="B6:E6"/>
    <mergeCell ref="B44:E44"/>
    <mergeCell ref="B48:E48"/>
    <mergeCell ref="B10:E10"/>
    <mergeCell ref="B7:E7"/>
    <mergeCell ref="B28:E28"/>
    <mergeCell ref="B34:E34"/>
    <mergeCell ref="B16:E16"/>
    <mergeCell ref="B15:E15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1.57421875" style="0" customWidth="1"/>
    <col min="4" max="4" width="12.421875" style="0" customWidth="1"/>
    <col min="5" max="5" width="11.8515625" style="0" customWidth="1"/>
  </cols>
  <sheetData>
    <row r="1" spans="1:5" ht="15.75" customHeight="1">
      <c r="A1" s="508" t="s">
        <v>497</v>
      </c>
      <c r="B1" s="508"/>
      <c r="C1" s="508"/>
      <c r="D1" s="508"/>
      <c r="E1" s="508"/>
    </row>
    <row r="2" spans="1:5" ht="15.75" customHeight="1">
      <c r="A2" s="520" t="s">
        <v>266</v>
      </c>
      <c r="B2" s="520"/>
      <c r="C2" s="520"/>
      <c r="D2" s="520"/>
      <c r="E2" s="520"/>
    </row>
    <row r="3" spans="1:5" ht="21" customHeight="1" thickBot="1">
      <c r="A3" s="509" t="s">
        <v>498</v>
      </c>
      <c r="B3" s="509"/>
      <c r="C3" s="509"/>
      <c r="D3" s="509"/>
      <c r="E3" s="509"/>
    </row>
    <row r="4" spans="1:5" ht="15" customHeight="1" thickTop="1">
      <c r="A4" s="580" t="s">
        <v>1</v>
      </c>
      <c r="B4" s="576" t="s">
        <v>387</v>
      </c>
      <c r="C4" s="576" t="s">
        <v>388</v>
      </c>
      <c r="D4" s="578" t="s">
        <v>389</v>
      </c>
      <c r="E4" s="578" t="s">
        <v>390</v>
      </c>
    </row>
    <row r="5" spans="1:5" ht="15" customHeight="1" thickBot="1">
      <c r="A5" s="581"/>
      <c r="B5" s="577"/>
      <c r="C5" s="577"/>
      <c r="D5" s="579"/>
      <c r="E5" s="579"/>
    </row>
    <row r="6" spans="1:5" ht="15" customHeight="1" thickTop="1">
      <c r="A6" s="588" t="s">
        <v>2</v>
      </c>
      <c r="B6" s="589"/>
      <c r="C6" s="589"/>
      <c r="D6" s="589"/>
      <c r="E6" s="590"/>
    </row>
    <row r="7" spans="1:5" ht="15" customHeight="1">
      <c r="A7" s="223" t="s">
        <v>240</v>
      </c>
      <c r="B7" s="224">
        <v>640</v>
      </c>
      <c r="C7" s="224">
        <v>640</v>
      </c>
      <c r="D7" s="224">
        <v>640</v>
      </c>
      <c r="E7" s="225">
        <f>D7/C7</f>
        <v>1</v>
      </c>
    </row>
    <row r="8" spans="1:5" ht="15" customHeight="1">
      <c r="A8" s="187" t="s">
        <v>241</v>
      </c>
      <c r="B8" s="56">
        <v>640</v>
      </c>
      <c r="C8" s="56">
        <v>640</v>
      </c>
      <c r="D8" s="56">
        <v>496</v>
      </c>
      <c r="E8" s="225">
        <f>D8/C8</f>
        <v>0.775</v>
      </c>
    </row>
    <row r="9" spans="1:5" ht="15" customHeight="1">
      <c r="A9" s="189" t="s">
        <v>113</v>
      </c>
      <c r="B9" s="190">
        <f>SUM(B7:B8)</f>
        <v>1280</v>
      </c>
      <c r="C9" s="190">
        <f>SUM(C7:C8)</f>
        <v>1280</v>
      </c>
      <c r="D9" s="190">
        <f>SUM(D7:D8)</f>
        <v>1136</v>
      </c>
      <c r="E9" s="193">
        <f>D9/C9</f>
        <v>0.8875</v>
      </c>
    </row>
    <row r="10" spans="1:5" ht="15" customHeight="1">
      <c r="A10" s="571"/>
      <c r="B10" s="572"/>
      <c r="C10" s="572"/>
      <c r="D10" s="572"/>
      <c r="E10" s="188"/>
    </row>
    <row r="11" spans="1:5" ht="15" customHeight="1">
      <c r="A11" s="582" t="s">
        <v>44</v>
      </c>
      <c r="B11" s="583"/>
      <c r="C11" s="583"/>
      <c r="D11" s="583"/>
      <c r="E11" s="584"/>
    </row>
    <row r="12" spans="1:5" ht="15" customHeight="1">
      <c r="A12" s="187" t="s">
        <v>242</v>
      </c>
      <c r="B12" s="56">
        <v>200</v>
      </c>
      <c r="C12" s="56">
        <v>200</v>
      </c>
      <c r="D12" s="56">
        <v>120</v>
      </c>
      <c r="E12" s="214">
        <f>D12/C12</f>
        <v>0.6</v>
      </c>
    </row>
    <row r="13" spans="1:5" ht="15" customHeight="1">
      <c r="A13" s="187" t="s">
        <v>243</v>
      </c>
      <c r="B13" s="56">
        <v>250</v>
      </c>
      <c r="C13" s="56">
        <v>250</v>
      </c>
      <c r="D13" s="56">
        <v>348</v>
      </c>
      <c r="E13" s="214">
        <f>D13/C13</f>
        <v>1.392</v>
      </c>
    </row>
    <row r="14" spans="1:5" ht="15" customHeight="1">
      <c r="A14" s="187" t="s">
        <v>244</v>
      </c>
      <c r="B14" s="56"/>
      <c r="C14" s="56"/>
      <c r="D14" s="56"/>
      <c r="E14" s="214"/>
    </row>
    <row r="15" spans="1:5" ht="33" customHeight="1">
      <c r="A15" s="187" t="s">
        <v>252</v>
      </c>
      <c r="B15" s="56">
        <v>80</v>
      </c>
      <c r="C15" s="56">
        <v>80</v>
      </c>
      <c r="D15" s="56"/>
      <c r="E15" s="214">
        <f aca="true" t="shared" si="0" ref="E15:E32">D15/C15</f>
        <v>0</v>
      </c>
    </row>
    <row r="16" spans="1:5" ht="15" customHeight="1">
      <c r="A16" s="585"/>
      <c r="B16" s="586"/>
      <c r="C16" s="586"/>
      <c r="D16" s="586"/>
      <c r="E16" s="587"/>
    </row>
    <row r="17" spans="1:5" ht="15" customHeight="1">
      <c r="A17" s="187" t="s">
        <v>245</v>
      </c>
      <c r="B17" s="56">
        <f>SUM(B19:B28)</f>
        <v>540</v>
      </c>
      <c r="C17" s="56">
        <f>SUM(C19:C28)</f>
        <v>540</v>
      </c>
      <c r="D17" s="56">
        <f>SUM(D19:D28)</f>
        <v>499</v>
      </c>
      <c r="E17" s="214">
        <f t="shared" si="0"/>
        <v>0.924074074074074</v>
      </c>
    </row>
    <row r="18" spans="1:5" ht="15" customHeight="1">
      <c r="A18" s="187" t="s">
        <v>257</v>
      </c>
      <c r="B18" s="568"/>
      <c r="C18" s="569"/>
      <c r="D18" s="569"/>
      <c r="E18" s="570"/>
    </row>
    <row r="19" spans="1:5" ht="15" customHeight="1">
      <c r="A19" s="55" t="s">
        <v>246</v>
      </c>
      <c r="B19" s="56">
        <v>20</v>
      </c>
      <c r="C19" s="56">
        <v>20</v>
      </c>
      <c r="D19" s="56"/>
      <c r="E19" s="214">
        <f t="shared" si="0"/>
        <v>0</v>
      </c>
    </row>
    <row r="20" spans="1:5" ht="15" customHeight="1">
      <c r="A20" s="55" t="s">
        <v>247</v>
      </c>
      <c r="B20" s="56">
        <v>30</v>
      </c>
      <c r="C20" s="56">
        <v>30</v>
      </c>
      <c r="D20" s="56"/>
      <c r="E20" s="214">
        <f t="shared" si="0"/>
        <v>0</v>
      </c>
    </row>
    <row r="21" spans="1:5" ht="15" customHeight="1">
      <c r="A21" s="55" t="s">
        <v>254</v>
      </c>
      <c r="B21" s="56">
        <v>25</v>
      </c>
      <c r="C21" s="56">
        <v>25</v>
      </c>
      <c r="D21" s="56">
        <v>14</v>
      </c>
      <c r="E21" s="214">
        <f t="shared" si="0"/>
        <v>0.56</v>
      </c>
    </row>
    <row r="22" spans="1:5" ht="15" customHeight="1">
      <c r="A22" s="55" t="s">
        <v>248</v>
      </c>
      <c r="B22" s="56">
        <v>15</v>
      </c>
      <c r="C22" s="56">
        <v>15</v>
      </c>
      <c r="D22" s="56"/>
      <c r="E22" s="214">
        <f t="shared" si="0"/>
        <v>0</v>
      </c>
    </row>
    <row r="23" spans="1:5" ht="15" customHeight="1">
      <c r="A23" s="55" t="s">
        <v>405</v>
      </c>
      <c r="B23" s="56"/>
      <c r="C23" s="56"/>
      <c r="D23" s="56">
        <v>83</v>
      </c>
      <c r="E23" s="214"/>
    </row>
    <row r="24" spans="1:5" ht="15" customHeight="1">
      <c r="A24" s="55" t="s">
        <v>142</v>
      </c>
      <c r="B24" s="56">
        <v>20</v>
      </c>
      <c r="C24" s="56">
        <v>20</v>
      </c>
      <c r="D24" s="56"/>
      <c r="E24" s="214">
        <f t="shared" si="0"/>
        <v>0</v>
      </c>
    </row>
    <row r="25" spans="1:5" ht="15" customHeight="1">
      <c r="A25" s="55" t="s">
        <v>143</v>
      </c>
      <c r="B25" s="56">
        <v>250</v>
      </c>
      <c r="C25" s="56">
        <v>250</v>
      </c>
      <c r="D25" s="56">
        <v>313</v>
      </c>
      <c r="E25" s="214">
        <f t="shared" si="0"/>
        <v>1.252</v>
      </c>
    </row>
    <row r="26" spans="1:5" ht="15" customHeight="1">
      <c r="A26" s="55" t="s">
        <v>249</v>
      </c>
      <c r="B26" s="56">
        <v>80</v>
      </c>
      <c r="C26" s="56">
        <v>80</v>
      </c>
      <c r="D26" s="56">
        <v>49</v>
      </c>
      <c r="E26" s="214">
        <f t="shared" si="0"/>
        <v>0.6125</v>
      </c>
    </row>
    <row r="27" spans="1:5" ht="15" customHeight="1">
      <c r="A27" s="55" t="s">
        <v>250</v>
      </c>
      <c r="B27" s="56">
        <v>100</v>
      </c>
      <c r="C27" s="56">
        <v>100</v>
      </c>
      <c r="D27" s="56">
        <v>40</v>
      </c>
      <c r="E27" s="214">
        <f t="shared" si="0"/>
        <v>0.4</v>
      </c>
    </row>
    <row r="28" spans="1:5" ht="15" customHeight="1">
      <c r="A28" s="55" t="s">
        <v>253</v>
      </c>
      <c r="B28" s="56"/>
      <c r="C28" s="56"/>
      <c r="D28" s="56"/>
      <c r="E28" s="214"/>
    </row>
    <row r="29" spans="1:5" ht="15" customHeight="1">
      <c r="A29" s="573"/>
      <c r="B29" s="574"/>
      <c r="C29" s="574"/>
      <c r="D29" s="574"/>
      <c r="E29" s="575"/>
    </row>
    <row r="30" spans="1:5" ht="15" customHeight="1">
      <c r="A30" s="187" t="s">
        <v>120</v>
      </c>
      <c r="B30" s="56">
        <v>210</v>
      </c>
      <c r="C30" s="56">
        <v>210</v>
      </c>
      <c r="D30" s="56">
        <v>210</v>
      </c>
      <c r="E30" s="214">
        <f t="shared" si="0"/>
        <v>1</v>
      </c>
    </row>
    <row r="31" spans="1:5" ht="15" customHeight="1">
      <c r="A31" s="573"/>
      <c r="B31" s="574"/>
      <c r="C31" s="574"/>
      <c r="D31" s="574"/>
      <c r="E31" s="575"/>
    </row>
    <row r="32" spans="1:5" ht="15" customHeight="1" thickBot="1">
      <c r="A32" s="191" t="s">
        <v>251</v>
      </c>
      <c r="B32" s="192">
        <f>B12+B13+B14+B15+B17+B30</f>
        <v>1280</v>
      </c>
      <c r="C32" s="192">
        <f>C12+C13+C14+C15+C17+C30</f>
        <v>1280</v>
      </c>
      <c r="D32" s="192">
        <f>D12+D13+D14+D15+D17+D30</f>
        <v>1177</v>
      </c>
      <c r="E32" s="215">
        <f t="shared" si="0"/>
        <v>0.91953125</v>
      </c>
    </row>
    <row r="33" spans="2:5" ht="16.5" thickTop="1">
      <c r="B33" s="9"/>
      <c r="C33" s="11"/>
      <c r="D33" s="9"/>
      <c r="E33" s="9"/>
    </row>
    <row r="34" ht="39.75" customHeight="1"/>
    <row r="35" ht="15" customHeight="1"/>
    <row r="36" ht="25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6" ht="42" customHeight="1"/>
    <row r="47" ht="42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9" ht="43.5" customHeight="1"/>
    <row r="60" ht="22.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 password="CF05" sheet="1" objects="1" scenarios="1"/>
  <mergeCells count="15">
    <mergeCell ref="E4:E5"/>
    <mergeCell ref="A11:E11"/>
    <mergeCell ref="A16:E16"/>
    <mergeCell ref="A29:E29"/>
    <mergeCell ref="A6:E6"/>
    <mergeCell ref="B18:E18"/>
    <mergeCell ref="A10:D10"/>
    <mergeCell ref="A1:E1"/>
    <mergeCell ref="A2:E2"/>
    <mergeCell ref="A3:E3"/>
    <mergeCell ref="A31:E31"/>
    <mergeCell ref="B4:B5"/>
    <mergeCell ref="D4:D5"/>
    <mergeCell ref="C4:C5"/>
    <mergeCell ref="A4:A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9.140625" style="0" customWidth="1"/>
    <col min="3" max="3" width="10.421875" style="0" customWidth="1"/>
    <col min="4" max="4" width="9.8515625" style="0" customWidth="1"/>
    <col min="5" max="5" width="14.7109375" style="0" customWidth="1"/>
    <col min="6" max="6" width="8.57421875" style="0" customWidth="1"/>
    <col min="7" max="7" width="8.28125" style="0" customWidth="1"/>
    <col min="9" max="9" width="8.421875" style="0" customWidth="1"/>
    <col min="10" max="10" width="8.57421875" style="0" customWidth="1"/>
    <col min="11" max="11" width="11.421875" style="0" customWidth="1"/>
  </cols>
  <sheetData>
    <row r="1" ht="15.75">
      <c r="A1" s="2"/>
    </row>
    <row r="2" spans="1:11" ht="15.75">
      <c r="A2" s="594" t="s">
        <v>500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ht="15.75">
      <c r="A3" s="317"/>
    </row>
    <row r="4" spans="1:11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</row>
    <row r="5" spans="1:11" ht="15.75">
      <c r="A5" s="595" t="s">
        <v>515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ht="15.75">
      <c r="A6" s="2"/>
    </row>
    <row r="7" ht="15.75">
      <c r="A7" s="2"/>
    </row>
    <row r="8" ht="16.5" thickBot="1">
      <c r="A8" s="2"/>
    </row>
    <row r="9" spans="1:11" ht="16.5" thickBot="1">
      <c r="A9" s="596" t="s">
        <v>501</v>
      </c>
      <c r="B9" s="599" t="s">
        <v>502</v>
      </c>
      <c r="C9" s="600"/>
      <c r="D9" s="601"/>
      <c r="E9" s="599" t="s">
        <v>503</v>
      </c>
      <c r="F9" s="600"/>
      <c r="G9" s="601"/>
      <c r="H9" s="599" t="s">
        <v>417</v>
      </c>
      <c r="I9" s="600"/>
      <c r="J9" s="601"/>
      <c r="K9" s="318" t="s">
        <v>416</v>
      </c>
    </row>
    <row r="10" spans="1:11" ht="12.75">
      <c r="A10" s="597"/>
      <c r="B10" s="319" t="s">
        <v>504</v>
      </c>
      <c r="C10" s="319" t="s">
        <v>505</v>
      </c>
      <c r="D10" s="319" t="s">
        <v>506</v>
      </c>
      <c r="E10" s="319" t="s">
        <v>504</v>
      </c>
      <c r="F10" s="319" t="s">
        <v>505</v>
      </c>
      <c r="G10" s="319" t="s">
        <v>506</v>
      </c>
      <c r="H10" s="319" t="s">
        <v>504</v>
      </c>
      <c r="I10" s="319" t="s">
        <v>505</v>
      </c>
      <c r="J10" s="319" t="s">
        <v>506</v>
      </c>
      <c r="K10" s="592" t="s">
        <v>507</v>
      </c>
    </row>
    <row r="11" spans="1:11" ht="13.5" thickBot="1">
      <c r="A11" s="598"/>
      <c r="B11" s="320" t="s">
        <v>508</v>
      </c>
      <c r="C11" s="320" t="s">
        <v>603</v>
      </c>
      <c r="D11" s="320" t="s">
        <v>507</v>
      </c>
      <c r="E11" s="320" t="s">
        <v>508</v>
      </c>
      <c r="F11" s="320" t="s">
        <v>603</v>
      </c>
      <c r="G11" s="320" t="s">
        <v>507</v>
      </c>
      <c r="H11" s="320" t="s">
        <v>508</v>
      </c>
      <c r="I11" s="320" t="s">
        <v>603</v>
      </c>
      <c r="J11" s="320" t="s">
        <v>507</v>
      </c>
      <c r="K11" s="593"/>
    </row>
    <row r="12" spans="1:11" ht="21.75" customHeight="1" thickBot="1">
      <c r="A12" s="413" t="s">
        <v>509</v>
      </c>
      <c r="B12" s="414" t="s">
        <v>598</v>
      </c>
      <c r="C12" s="420">
        <v>2</v>
      </c>
      <c r="D12" s="420">
        <v>1140</v>
      </c>
      <c r="E12" s="415"/>
      <c r="F12" s="420"/>
      <c r="G12" s="420"/>
      <c r="H12" s="415"/>
      <c r="I12" s="420"/>
      <c r="J12" s="420"/>
      <c r="K12" s="423">
        <f aca="true" t="shared" si="0" ref="K12:K17">D12+G12+J12</f>
        <v>1140</v>
      </c>
    </row>
    <row r="13" spans="1:11" ht="34.5" customHeight="1" thickBot="1">
      <c r="A13" s="413" t="s">
        <v>510</v>
      </c>
      <c r="B13" s="416" t="s">
        <v>599</v>
      </c>
      <c r="C13" s="421">
        <v>238</v>
      </c>
      <c r="D13" s="421">
        <v>899</v>
      </c>
      <c r="E13" s="417" t="s">
        <v>602</v>
      </c>
      <c r="F13" s="421">
        <v>252</v>
      </c>
      <c r="G13" s="421">
        <v>252</v>
      </c>
      <c r="H13" s="417"/>
      <c r="I13" s="421"/>
      <c r="J13" s="421"/>
      <c r="K13" s="424">
        <f>D13+G13+J13</f>
        <v>1151</v>
      </c>
    </row>
    <row r="14" spans="1:11" ht="50.25" customHeight="1" thickBot="1">
      <c r="A14" s="413" t="s">
        <v>511</v>
      </c>
      <c r="B14" s="416" t="s">
        <v>600</v>
      </c>
      <c r="C14" s="421">
        <v>80</v>
      </c>
      <c r="D14" s="421">
        <v>226</v>
      </c>
      <c r="E14" s="417" t="s">
        <v>604</v>
      </c>
      <c r="F14" s="421">
        <v>239</v>
      </c>
      <c r="G14" s="421">
        <v>321</v>
      </c>
      <c r="H14" s="417"/>
      <c r="I14" s="421"/>
      <c r="J14" s="421"/>
      <c r="K14" s="424">
        <f t="shared" si="0"/>
        <v>547</v>
      </c>
    </row>
    <row r="15" spans="1:11" ht="33" customHeight="1" thickBot="1">
      <c r="A15" s="413" t="s">
        <v>512</v>
      </c>
      <c r="B15" s="416" t="s">
        <v>601</v>
      </c>
      <c r="C15" s="421">
        <v>54</v>
      </c>
      <c r="D15" s="421">
        <v>1295</v>
      </c>
      <c r="E15" s="417"/>
      <c r="F15" s="421"/>
      <c r="G15" s="421"/>
      <c r="H15" s="417"/>
      <c r="I15" s="421"/>
      <c r="J15" s="421"/>
      <c r="K15" s="424">
        <f t="shared" si="0"/>
        <v>1295</v>
      </c>
    </row>
    <row r="16" spans="1:11" ht="33" customHeight="1" thickBot="1">
      <c r="A16" s="413" t="s">
        <v>513</v>
      </c>
      <c r="B16" s="416" t="s">
        <v>605</v>
      </c>
      <c r="C16" s="421">
        <v>20</v>
      </c>
      <c r="D16" s="421">
        <v>220</v>
      </c>
      <c r="E16" s="417"/>
      <c r="F16" s="421"/>
      <c r="G16" s="421"/>
      <c r="H16" s="417"/>
      <c r="I16" s="421"/>
      <c r="J16" s="421"/>
      <c r="K16" s="424">
        <f t="shared" si="0"/>
        <v>220</v>
      </c>
    </row>
    <row r="17" spans="1:11" ht="34.5" customHeight="1" thickBot="1">
      <c r="A17" s="413" t="s">
        <v>514</v>
      </c>
      <c r="B17" s="418"/>
      <c r="C17" s="422"/>
      <c r="D17" s="422"/>
      <c r="E17" s="419"/>
      <c r="F17" s="422"/>
      <c r="G17" s="422"/>
      <c r="H17" s="419"/>
      <c r="I17" s="422"/>
      <c r="J17" s="422"/>
      <c r="K17" s="425">
        <f t="shared" si="0"/>
        <v>0</v>
      </c>
    </row>
    <row r="19" spans="1:2" ht="47.25" customHeight="1">
      <c r="A19" s="591"/>
      <c r="B19" s="591"/>
    </row>
  </sheetData>
  <sheetProtection password="CF05" sheet="1" objects="1" scenarios="1"/>
  <mergeCells count="9">
    <mergeCell ref="A19:B19"/>
    <mergeCell ref="K10:K11"/>
    <mergeCell ref="A2:K2"/>
    <mergeCell ref="A4:K4"/>
    <mergeCell ref="A5:K5"/>
    <mergeCell ref="A9:A11"/>
    <mergeCell ref="B9:D9"/>
    <mergeCell ref="E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2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19.8515625" style="0" customWidth="1"/>
    <col min="3" max="3" width="14.00390625" style="0" customWidth="1"/>
    <col min="4" max="4" width="12.28125" style="0" customWidth="1"/>
    <col min="5" max="5" width="12.57421875" style="0" customWidth="1"/>
    <col min="6" max="6" width="12.28125" style="0" customWidth="1"/>
    <col min="7" max="7" width="11.421875" style="0" customWidth="1"/>
    <col min="8" max="8" width="14.7109375" style="0" customWidth="1"/>
    <col min="9" max="9" width="11.140625" style="0" customWidth="1"/>
    <col min="10" max="10" width="12.7109375" style="0" customWidth="1"/>
    <col min="11" max="11" width="12.8515625" style="0" customWidth="1"/>
    <col min="12" max="12" width="13.28125" style="0" customWidth="1"/>
  </cols>
  <sheetData>
    <row r="1" spans="1:11" ht="12.75">
      <c r="A1" s="602" t="s">
        <v>516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1" ht="12.75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</row>
    <row r="4" spans="1:11" ht="12.75">
      <c r="A4" s="603" t="s">
        <v>533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</row>
    <row r="5" spans="1:11" ht="16.5" customHeight="1" thickBot="1">
      <c r="A5" s="114"/>
      <c r="B5" s="322"/>
      <c r="C5" s="322"/>
      <c r="D5" s="322"/>
      <c r="E5" s="322"/>
      <c r="F5" s="322"/>
      <c r="G5" s="322"/>
      <c r="H5" s="322"/>
      <c r="I5" s="322"/>
      <c r="J5" s="322"/>
      <c r="K5" s="323" t="s">
        <v>517</v>
      </c>
    </row>
    <row r="6" spans="1:12" ht="77.25" customHeight="1" thickBot="1">
      <c r="A6" s="324" t="s">
        <v>0</v>
      </c>
      <c r="B6" s="324" t="s">
        <v>1</v>
      </c>
      <c r="C6" s="325" t="s">
        <v>534</v>
      </c>
      <c r="D6" s="325" t="s">
        <v>518</v>
      </c>
      <c r="E6" s="325" t="s">
        <v>519</v>
      </c>
      <c r="F6" s="325" t="s">
        <v>520</v>
      </c>
      <c r="G6" s="325" t="s">
        <v>521</v>
      </c>
      <c r="H6" s="325" t="s">
        <v>522</v>
      </c>
      <c r="I6" s="325" t="s">
        <v>523</v>
      </c>
      <c r="J6" s="325" t="s">
        <v>535</v>
      </c>
      <c r="K6" s="326" t="s">
        <v>536</v>
      </c>
      <c r="L6" s="326" t="s">
        <v>537</v>
      </c>
    </row>
    <row r="7" spans="1:12" ht="12.75">
      <c r="A7" s="327" t="s">
        <v>5</v>
      </c>
      <c r="B7" s="328" t="s">
        <v>524</v>
      </c>
      <c r="C7" s="329">
        <v>5364</v>
      </c>
      <c r="D7" s="329">
        <v>2486</v>
      </c>
      <c r="E7" s="329"/>
      <c r="F7" s="329"/>
      <c r="G7" s="329"/>
      <c r="H7" s="329">
        <f aca="true" t="shared" si="0" ref="H7:H19">C7+D7-E7+F7+G7</f>
        <v>7850</v>
      </c>
      <c r="I7" s="329"/>
      <c r="J7" s="330">
        <f aca="true" t="shared" si="1" ref="J7:J19">H7+I7</f>
        <v>7850</v>
      </c>
      <c r="K7" s="331">
        <f aca="true" t="shared" si="2" ref="K7:K19">J7+E7</f>
        <v>7850</v>
      </c>
      <c r="L7" s="332"/>
    </row>
    <row r="8" spans="1:12" ht="25.5">
      <c r="A8" s="333" t="s">
        <v>9</v>
      </c>
      <c r="B8" s="334" t="s">
        <v>525</v>
      </c>
      <c r="C8" s="40">
        <v>27145</v>
      </c>
      <c r="D8" s="40">
        <v>2894</v>
      </c>
      <c r="E8" s="40"/>
      <c r="F8" s="40"/>
      <c r="G8" s="40"/>
      <c r="H8" s="40">
        <f t="shared" si="0"/>
        <v>30039</v>
      </c>
      <c r="I8" s="40"/>
      <c r="J8" s="249">
        <f t="shared" si="1"/>
        <v>30039</v>
      </c>
      <c r="K8" s="249">
        <f t="shared" si="2"/>
        <v>30039</v>
      </c>
      <c r="L8" s="335"/>
    </row>
    <row r="9" spans="1:12" ht="12.75">
      <c r="A9" s="333" t="s">
        <v>84</v>
      </c>
      <c r="B9" s="334" t="s">
        <v>526</v>
      </c>
      <c r="C9" s="40">
        <v>18</v>
      </c>
      <c r="D9" s="40">
        <v>8625</v>
      </c>
      <c r="E9" s="40"/>
      <c r="F9" s="40">
        <v>80</v>
      </c>
      <c r="G9" s="40"/>
      <c r="H9" s="40">
        <f t="shared" si="0"/>
        <v>8723</v>
      </c>
      <c r="I9" s="40"/>
      <c r="J9" s="249">
        <f t="shared" si="1"/>
        <v>8723</v>
      </c>
      <c r="K9" s="249">
        <f t="shared" si="2"/>
        <v>8723</v>
      </c>
      <c r="L9" s="335"/>
    </row>
    <row r="10" spans="1:12" ht="12.75">
      <c r="A10" s="333" t="s">
        <v>87</v>
      </c>
      <c r="B10" s="334" t="s">
        <v>527</v>
      </c>
      <c r="C10" s="40"/>
      <c r="D10" s="40">
        <v>2417</v>
      </c>
      <c r="E10" s="40"/>
      <c r="F10" s="40">
        <v>450</v>
      </c>
      <c r="G10" s="40"/>
      <c r="H10" s="40">
        <f t="shared" si="0"/>
        <v>2867</v>
      </c>
      <c r="I10" s="40"/>
      <c r="J10" s="249">
        <f t="shared" si="1"/>
        <v>2867</v>
      </c>
      <c r="K10" s="249">
        <f t="shared" si="2"/>
        <v>2867</v>
      </c>
      <c r="L10" s="335"/>
    </row>
    <row r="11" spans="1:12" ht="12.75">
      <c r="A11" s="333" t="s">
        <v>90</v>
      </c>
      <c r="B11" s="334" t="s">
        <v>477</v>
      </c>
      <c r="C11" s="40"/>
      <c r="D11" s="40">
        <v>100</v>
      </c>
      <c r="E11" s="40"/>
      <c r="F11" s="40"/>
      <c r="G11" s="40"/>
      <c r="H11" s="40">
        <f t="shared" si="0"/>
        <v>100</v>
      </c>
      <c r="I11" s="40"/>
      <c r="J11" s="249">
        <f t="shared" si="1"/>
        <v>100</v>
      </c>
      <c r="K11" s="249">
        <f t="shared" si="2"/>
        <v>100</v>
      </c>
      <c r="L11" s="335"/>
    </row>
    <row r="12" spans="1:12" ht="25.5">
      <c r="A12" s="333" t="s">
        <v>92</v>
      </c>
      <c r="B12" s="334" t="s">
        <v>528</v>
      </c>
      <c r="C12" s="40">
        <v>78</v>
      </c>
      <c r="D12" s="40">
        <v>4217</v>
      </c>
      <c r="E12" s="40"/>
      <c r="F12" s="40"/>
      <c r="G12" s="40"/>
      <c r="H12" s="40">
        <f t="shared" si="0"/>
        <v>4295</v>
      </c>
      <c r="I12" s="40"/>
      <c r="J12" s="249">
        <f t="shared" si="1"/>
        <v>4295</v>
      </c>
      <c r="K12" s="249">
        <f t="shared" si="2"/>
        <v>4295</v>
      </c>
      <c r="L12" s="335"/>
    </row>
    <row r="13" spans="1:12" ht="12.75">
      <c r="A13" s="333" t="s">
        <v>94</v>
      </c>
      <c r="B13" s="334" t="s">
        <v>100</v>
      </c>
      <c r="C13" s="40">
        <v>24</v>
      </c>
      <c r="D13" s="40">
        <v>731</v>
      </c>
      <c r="E13" s="40"/>
      <c r="F13" s="40"/>
      <c r="G13" s="40"/>
      <c r="H13" s="40">
        <f t="shared" si="0"/>
        <v>755</v>
      </c>
      <c r="I13" s="40"/>
      <c r="J13" s="249">
        <f t="shared" si="1"/>
        <v>755</v>
      </c>
      <c r="K13" s="249">
        <f t="shared" si="2"/>
        <v>755</v>
      </c>
      <c r="L13" s="335"/>
    </row>
    <row r="14" spans="1:12" ht="12.75">
      <c r="A14" s="333" t="s">
        <v>96</v>
      </c>
      <c r="B14" s="334" t="s">
        <v>529</v>
      </c>
      <c r="C14" s="40">
        <v>19</v>
      </c>
      <c r="D14" s="40">
        <v>107</v>
      </c>
      <c r="E14" s="40"/>
      <c r="F14" s="40"/>
      <c r="G14" s="40"/>
      <c r="H14" s="40">
        <f t="shared" si="0"/>
        <v>126</v>
      </c>
      <c r="I14" s="40"/>
      <c r="J14" s="249">
        <f t="shared" si="1"/>
        <v>126</v>
      </c>
      <c r="K14" s="249">
        <f t="shared" si="2"/>
        <v>126</v>
      </c>
      <c r="L14" s="335"/>
    </row>
    <row r="15" spans="1:12" ht="12.75">
      <c r="A15" s="333" t="s">
        <v>99</v>
      </c>
      <c r="B15" s="334" t="s">
        <v>95</v>
      </c>
      <c r="C15" s="40"/>
      <c r="D15" s="40">
        <v>73</v>
      </c>
      <c r="E15" s="40"/>
      <c r="F15" s="40"/>
      <c r="G15" s="40"/>
      <c r="H15" s="40">
        <f t="shared" si="0"/>
        <v>73</v>
      </c>
      <c r="I15" s="40"/>
      <c r="J15" s="249">
        <f t="shared" si="1"/>
        <v>73</v>
      </c>
      <c r="K15" s="249">
        <f t="shared" si="2"/>
        <v>73</v>
      </c>
      <c r="L15" s="335"/>
    </row>
    <row r="16" spans="1:12" ht="12.75">
      <c r="A16" s="333" t="s">
        <v>102</v>
      </c>
      <c r="B16" s="334" t="s">
        <v>530</v>
      </c>
      <c r="C16" s="40">
        <v>9</v>
      </c>
      <c r="D16" s="40">
        <v>53</v>
      </c>
      <c r="E16" s="40"/>
      <c r="F16" s="40"/>
      <c r="G16" s="40"/>
      <c r="H16" s="40">
        <f t="shared" si="0"/>
        <v>62</v>
      </c>
      <c r="I16" s="40"/>
      <c r="J16" s="249">
        <f t="shared" si="1"/>
        <v>62</v>
      </c>
      <c r="K16" s="249">
        <f t="shared" si="2"/>
        <v>62</v>
      </c>
      <c r="L16" s="335"/>
    </row>
    <row r="17" spans="1:12" ht="12.75">
      <c r="A17" s="333" t="s">
        <v>104</v>
      </c>
      <c r="B17" s="334" t="s">
        <v>109</v>
      </c>
      <c r="C17" s="40">
        <v>28548</v>
      </c>
      <c r="D17" s="40">
        <v>2204</v>
      </c>
      <c r="E17" s="40"/>
      <c r="F17" s="40"/>
      <c r="G17" s="40"/>
      <c r="H17" s="40">
        <f t="shared" si="0"/>
        <v>30752</v>
      </c>
      <c r="I17" s="40"/>
      <c r="J17" s="249">
        <f t="shared" si="1"/>
        <v>30752</v>
      </c>
      <c r="K17" s="249">
        <f t="shared" si="2"/>
        <v>30752</v>
      </c>
      <c r="L17" s="335"/>
    </row>
    <row r="18" spans="1:12" ht="25.5">
      <c r="A18" s="333" t="s">
        <v>105</v>
      </c>
      <c r="B18" s="336" t="s">
        <v>490</v>
      </c>
      <c r="C18" s="40">
        <v>67</v>
      </c>
      <c r="D18" s="40">
        <v>2164</v>
      </c>
      <c r="E18" s="40"/>
      <c r="F18" s="40"/>
      <c r="G18" s="40"/>
      <c r="H18" s="40">
        <f t="shared" si="0"/>
        <v>2231</v>
      </c>
      <c r="I18" s="40"/>
      <c r="J18" s="249">
        <f t="shared" si="1"/>
        <v>2231</v>
      </c>
      <c r="K18" s="249">
        <f t="shared" si="2"/>
        <v>2231</v>
      </c>
      <c r="L18" s="335"/>
    </row>
    <row r="19" spans="1:12" ht="25.5">
      <c r="A19" s="333" t="s">
        <v>108</v>
      </c>
      <c r="B19" s="336" t="s">
        <v>531</v>
      </c>
      <c r="C19" s="40">
        <v>19</v>
      </c>
      <c r="D19" s="40">
        <v>34054</v>
      </c>
      <c r="E19" s="40">
        <v>6703</v>
      </c>
      <c r="F19" s="40">
        <v>3853</v>
      </c>
      <c r="G19" s="40"/>
      <c r="H19" s="40">
        <f t="shared" si="0"/>
        <v>31223</v>
      </c>
      <c r="I19" s="40"/>
      <c r="J19" s="249">
        <f t="shared" si="1"/>
        <v>31223</v>
      </c>
      <c r="K19" s="249">
        <f t="shared" si="2"/>
        <v>37926</v>
      </c>
      <c r="L19" s="335">
        <v>30498</v>
      </c>
    </row>
    <row r="20" spans="1:12" ht="13.5">
      <c r="A20" s="333"/>
      <c r="B20" s="337" t="s">
        <v>532</v>
      </c>
      <c r="C20" s="257">
        <f aca="true" t="shared" si="3" ref="C20:L20">SUM(C7:C19)</f>
        <v>61291</v>
      </c>
      <c r="D20" s="257">
        <f t="shared" si="3"/>
        <v>60125</v>
      </c>
      <c r="E20" s="257">
        <f t="shared" si="3"/>
        <v>6703</v>
      </c>
      <c r="F20" s="257">
        <f t="shared" si="3"/>
        <v>4383</v>
      </c>
      <c r="G20" s="257">
        <f t="shared" si="3"/>
        <v>0</v>
      </c>
      <c r="H20" s="257">
        <f t="shared" si="3"/>
        <v>119096</v>
      </c>
      <c r="I20" s="257">
        <f t="shared" si="3"/>
        <v>0</v>
      </c>
      <c r="J20" s="257">
        <f t="shared" si="3"/>
        <v>119096</v>
      </c>
      <c r="K20" s="257">
        <f t="shared" si="3"/>
        <v>125799</v>
      </c>
      <c r="L20" s="338">
        <f t="shared" si="3"/>
        <v>30498</v>
      </c>
    </row>
    <row r="21" spans="1:12" ht="13.5" thickBot="1">
      <c r="A21" s="339" t="s">
        <v>213</v>
      </c>
      <c r="B21" s="340" t="s">
        <v>238</v>
      </c>
      <c r="C21" s="259">
        <v>11121</v>
      </c>
      <c r="D21" s="259">
        <v>-225916</v>
      </c>
      <c r="E21" s="259"/>
      <c r="F21" s="259">
        <v>-4383</v>
      </c>
      <c r="G21" s="259">
        <v>-22861</v>
      </c>
      <c r="H21" s="259">
        <f>C21+D21-E21+F21+G21</f>
        <v>-242039</v>
      </c>
      <c r="I21" s="259"/>
      <c r="J21" s="341">
        <f>H21+I21</f>
        <v>-242039</v>
      </c>
      <c r="K21" s="342">
        <f>J21+E21</f>
        <v>-242039</v>
      </c>
      <c r="L21" s="343"/>
    </row>
    <row r="22" spans="1:12" ht="13.5" thickBot="1">
      <c r="A22" s="344"/>
      <c r="B22" s="345" t="s">
        <v>110</v>
      </c>
      <c r="C22" s="346">
        <f aca="true" t="shared" si="4" ref="C22:L22">C20+C21</f>
        <v>72412</v>
      </c>
      <c r="D22" s="346">
        <f t="shared" si="4"/>
        <v>-165791</v>
      </c>
      <c r="E22" s="346">
        <f t="shared" si="4"/>
        <v>6703</v>
      </c>
      <c r="F22" s="346">
        <f t="shared" si="4"/>
        <v>0</v>
      </c>
      <c r="G22" s="346">
        <f t="shared" si="4"/>
        <v>-22861</v>
      </c>
      <c r="H22" s="346">
        <f t="shared" si="4"/>
        <v>-122943</v>
      </c>
      <c r="I22" s="346">
        <f t="shared" si="4"/>
        <v>0</v>
      </c>
      <c r="J22" s="346">
        <f t="shared" si="4"/>
        <v>-122943</v>
      </c>
      <c r="K22" s="347">
        <f t="shared" si="4"/>
        <v>-116240</v>
      </c>
      <c r="L22" s="348">
        <f t="shared" si="4"/>
        <v>30498</v>
      </c>
    </row>
  </sheetData>
  <sheetProtection password="CF05" sheet="1" objects="1" scenarios="1"/>
  <mergeCells count="3">
    <mergeCell ref="A1:K1"/>
    <mergeCell ref="A3:K3"/>
    <mergeCell ref="A4:K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23"/>
  <sheetViews>
    <sheetView zoomScalePageLayoutView="0" workbookViewId="0" topLeftCell="A13">
      <selection activeCell="A20" sqref="A20"/>
    </sheetView>
  </sheetViews>
  <sheetFormatPr defaultColWidth="9.140625" defaultRowHeight="12.75"/>
  <cols>
    <col min="1" max="1" width="53.00390625" style="0" customWidth="1"/>
    <col min="2" max="3" width="9.00390625" style="0" bestFit="1" customWidth="1"/>
  </cols>
  <sheetData>
    <row r="1" spans="1:4" ht="38.25" thickBot="1">
      <c r="A1" s="617" t="s">
        <v>759</v>
      </c>
      <c r="B1" s="618" t="s">
        <v>760</v>
      </c>
      <c r="C1" s="618" t="s">
        <v>761</v>
      </c>
      <c r="D1" s="619" t="s">
        <v>762</v>
      </c>
    </row>
    <row r="2" spans="1:4" ht="36" customHeight="1" thickBot="1">
      <c r="A2" s="635">
        <v>1</v>
      </c>
      <c r="B2" s="621">
        <v>2</v>
      </c>
      <c r="C2" s="621">
        <v>3</v>
      </c>
      <c r="D2" s="622">
        <v>4</v>
      </c>
    </row>
    <row r="3" spans="1:4" ht="29.25" customHeight="1">
      <c r="A3" s="636" t="s">
        <v>769</v>
      </c>
      <c r="B3" s="633">
        <f>IF('[1]ESZKÖZÖK'!C61&lt;&gt;0,ROUND(('[1]ESZKÖZÖK'!C33/'[1]ESZKÖZÖK'!C61)*100,2),0)</f>
        <v>97.01</v>
      </c>
      <c r="C3" s="633">
        <f>IF('[1]ESZKÖZÖK'!D61&lt;&gt;0,ROUND(('[1]ESZKÖZÖK'!D33/'[1]ESZKÖZÖK'!D61)*100,2),0)</f>
        <v>98.21</v>
      </c>
      <c r="D3" s="625">
        <f aca="true" t="shared" si="0" ref="D3:D10">IF(B3&lt;&gt;0,C3-B3,"-    ")</f>
        <v>1.1999999999999886</v>
      </c>
    </row>
    <row r="4" spans="1:4" ht="32.25" customHeight="1">
      <c r="A4" s="637" t="s">
        <v>770</v>
      </c>
      <c r="B4" s="638">
        <f>IF('[1]ESZKÖZÖK'!C61&lt;&gt;0,ROUND(('[1]ESZKÖZÖK'!C60/'[1]ESZKÖZÖK'!C61)*100,2),0)</f>
        <v>2.99</v>
      </c>
      <c r="C4" s="638">
        <f>IF('[1]ESZKÖZÖK'!D61&lt;&gt;0,ROUND(('[1]ESZKÖZÖK'!D60/'[1]ESZKÖZÖK'!D61)*100,2),0)</f>
        <v>1.79</v>
      </c>
      <c r="D4" s="639">
        <f t="shared" si="0"/>
        <v>-1.2000000000000002</v>
      </c>
    </row>
    <row r="5" spans="1:4" ht="32.25" customHeight="1">
      <c r="A5" s="637" t="s">
        <v>771</v>
      </c>
      <c r="B5" s="638">
        <f>IF('[1]FORRÁSOK'!C49&lt;&gt;0,ROUND(('[1]FORRÁSOK'!C7/'[1]FORRÁSOK'!C49)*100,2),0)</f>
        <v>85.79</v>
      </c>
      <c r="C5" s="638">
        <f>IF('[1]FORRÁSOK'!D49&lt;&gt;0,ROUND(('[1]FORRÁSOK'!D7/'[1]FORRÁSOK'!D49)*100,2),0)</f>
        <v>88</v>
      </c>
      <c r="D5" s="639">
        <f t="shared" si="0"/>
        <v>2.2099999999999937</v>
      </c>
    </row>
    <row r="6" spans="1:4" ht="33" customHeight="1">
      <c r="A6" s="640" t="s">
        <v>772</v>
      </c>
      <c r="B6" s="638">
        <f>IF('[1]FORRÁSOK'!C49&lt;&gt;0,ROUND(('[1]FORRÁSOK'!C48/'[1]FORRÁSOK'!C49)*100,2),0)</f>
        <v>13.08</v>
      </c>
      <c r="C6" s="638">
        <f>IF('[1]FORRÁSOK'!D49&lt;&gt;0,ROUND(('[1]FORRÁSOK'!D48/'[1]FORRÁSOK'!D49)*100,2),0)</f>
        <v>12.6</v>
      </c>
      <c r="D6" s="639">
        <f t="shared" si="0"/>
        <v>-0.4800000000000004</v>
      </c>
    </row>
    <row r="7" spans="1:4" ht="32.25" customHeight="1">
      <c r="A7" s="641" t="s">
        <v>773</v>
      </c>
      <c r="B7" s="638">
        <f>IF('[1]ESZKÖZÖK'!C33&lt;&gt;0,ROUND(('[1]FORRÁSOK'!C7/'[1]ESZKÖZÖK'!C33)*100,2),0)</f>
        <v>88.43</v>
      </c>
      <c r="C7" s="638">
        <f>IF('[1]ESZKÖZÖK'!D33&lt;&gt;0,ROUND(('[1]FORRÁSOK'!D7/'[1]ESZKÖZÖK'!D33)*100,2),0)</f>
        <v>89.6</v>
      </c>
      <c r="D7" s="639">
        <f t="shared" si="0"/>
        <v>1.1699999999999875</v>
      </c>
    </row>
    <row r="8" spans="1:4" ht="33.75" customHeight="1">
      <c r="A8" s="642" t="s">
        <v>774</v>
      </c>
      <c r="B8" s="638">
        <f>IF('[1]ESZKÖZÖK'!C33&lt;&gt;0,ROUND((('[1]FORRÁSOK'!C7+'[1]FORRÁSOK'!C26)/'[1]ESZKÖZÖK'!C33)*100,2),0)</f>
        <v>92.2</v>
      </c>
      <c r="C8" s="638">
        <f>IF('[1]ESZKÖZÖK'!D33&lt;&gt;0,ROUND((('[1]FORRÁSOK'!D7+'[1]FORRÁSOK'!D26)/'[1]ESZKÖZÖK'!D33)*100,2),0)</f>
        <v>94.04</v>
      </c>
      <c r="D8" s="639">
        <f t="shared" si="0"/>
        <v>1.8400000000000034</v>
      </c>
    </row>
    <row r="9" spans="1:4" ht="33.75" customHeight="1">
      <c r="A9" s="641" t="s">
        <v>775</v>
      </c>
      <c r="B9" s="643">
        <f>IF('[1]FORRÁSOK'!C7&lt;&gt;0,ROUND((('[1]ESZKÖZÖK'!C60-'[1]FORRÁSOK'!C40)/'[1]FORRÁSOK'!C7)*100,2),0)</f>
        <v>-6.44</v>
      </c>
      <c r="C9" s="638">
        <f>IF('[1]FORRÁSOK'!D7&lt;&gt;0,ROUND((('[1]ESZKÖZÖK'!D60-'[1]FORRÁSOK'!D40)/'[1]FORRÁSOK'!D7)*100,2),0)</f>
        <v>-5.61</v>
      </c>
      <c r="D9" s="639">
        <f t="shared" si="0"/>
        <v>0.8300000000000001</v>
      </c>
    </row>
    <row r="10" spans="1:4" ht="32.25" customHeight="1" thickBot="1">
      <c r="A10" s="644" t="s">
        <v>776</v>
      </c>
      <c r="B10" s="634">
        <f>IF('[1]FORRÁSOK'!C4&lt;&gt;0,ROUND((('[1]FORRÁSOK'!C7)/'[1]FORRÁSOK'!C4)*100,2),0)</f>
        <v>1184.41</v>
      </c>
      <c r="C10" s="634">
        <f>IF('[1]FORRÁSOK'!D4&lt;&gt;0,ROUND((('[1]FORRÁSOK'!D7)/'[1]FORRÁSOK'!D4)*100,2),0)</f>
        <v>1358.91</v>
      </c>
      <c r="D10" s="631">
        <f t="shared" si="0"/>
        <v>174.5</v>
      </c>
    </row>
    <row r="12" spans="1:4" ht="19.5" thickBot="1">
      <c r="A12" s="615" t="s">
        <v>758</v>
      </c>
      <c r="B12" s="616"/>
      <c r="C12" s="616"/>
      <c r="D12" s="616"/>
    </row>
    <row r="13" spans="1:4" ht="32.25" thickBot="1">
      <c r="A13" s="617" t="s">
        <v>759</v>
      </c>
      <c r="B13" s="618" t="s">
        <v>760</v>
      </c>
      <c r="C13" s="618" t="s">
        <v>761</v>
      </c>
      <c r="D13" s="619" t="s">
        <v>762</v>
      </c>
    </row>
    <row r="14" spans="1:4" ht="13.5" thickBot="1">
      <c r="A14" s="620">
        <v>1</v>
      </c>
      <c r="B14" s="621">
        <v>2</v>
      </c>
      <c r="C14" s="621">
        <v>3</v>
      </c>
      <c r="D14" s="622">
        <v>4</v>
      </c>
    </row>
    <row r="15" spans="1:4" ht="34.5" customHeight="1">
      <c r="A15" s="623" t="s">
        <v>763</v>
      </c>
      <c r="B15" s="624">
        <f>IF('[1]FORRÁSOK'!C51&lt;&gt;0,ROUND(('[1]ESZKÖZÖK'!C58/'[1]FORRÁSOK'!C51)*100,2),0)</f>
        <v>0</v>
      </c>
      <c r="C15" s="624">
        <f>IF('[1]FORRÁSOK'!D51&lt;&gt;0,ROUND(('[1]ESZKÖZÖK'!D58/'[1]FORRÁSOK'!D51)*100,2),0)</f>
        <v>0</v>
      </c>
      <c r="D15" s="625" t="str">
        <f>IF(B15&lt;&gt;0,C15-B15,"-    ")</f>
        <v>-    </v>
      </c>
    </row>
    <row r="16" spans="1:4" ht="31.5" customHeight="1">
      <c r="A16" s="626" t="s">
        <v>764</v>
      </c>
      <c r="B16" s="627">
        <f>IF('[1]FORRÁSOK'!C40&lt;&gt;0,ROUND((('[1]ESZKÖZÖK'!C52+'[1]ESZKÖZÖK'!C53)/'[1]FORRÁSOK'!C40)*100,2),0)</f>
        <v>20.98</v>
      </c>
      <c r="C16" s="627">
        <f>IF('[1]FORRÁSOK'!D40&lt;&gt;0,ROUND((('[1]ESZKÖZÖK'!D52+'[1]ESZKÖZÖK'!D53)/'[1]FORRÁSOK'!D40)*100,2),0)</f>
        <v>6.75</v>
      </c>
      <c r="D16" s="628">
        <f>IF(B16&lt;&gt;0,ROUND(C16-B16,2),"-    ")</f>
        <v>-14.23</v>
      </c>
    </row>
    <row r="17" spans="1:4" ht="31.5" customHeight="1" thickBot="1">
      <c r="A17" s="629" t="s">
        <v>765</v>
      </c>
      <c r="B17" s="630">
        <f>IF(('[1]FORRÁSOK'!C37+'[1]FORRÁSOK'!C18)&lt;&gt;0,ROUND((('[1]FORRÁSOK'!C37)/('[1]FORRÁSOK'!C37+'[1]FORRÁSOK'!C18))*100,2),0)</f>
        <v>100</v>
      </c>
      <c r="C17" s="630">
        <f>IF(('[1]FORRÁSOK'!D37+'[1]FORRÁSOK'!D18)&lt;&gt;0,ROUND((('[1]FORRÁSOK'!D37)/('[1]FORRÁSOK'!D37+'[1]FORRÁSOK'!D18))*100,2),0)</f>
        <v>100</v>
      </c>
      <c r="D17" s="631">
        <f>IF(B17&lt;&gt;0,ROUND(C17-B17,2),"-    ")</f>
        <v>0</v>
      </c>
    </row>
    <row r="18" spans="1:4" ht="15">
      <c r="A18" s="616"/>
      <c r="B18" s="616"/>
      <c r="C18" s="616"/>
      <c r="D18" s="616"/>
    </row>
    <row r="19" spans="1:4" ht="19.5" thickBot="1">
      <c r="A19" s="632" t="s">
        <v>766</v>
      </c>
      <c r="B19" s="616"/>
      <c r="C19" s="616"/>
      <c r="D19" s="616"/>
    </row>
    <row r="20" spans="1:4" ht="32.25" thickBot="1">
      <c r="A20" s="617" t="s">
        <v>759</v>
      </c>
      <c r="B20" s="618" t="s">
        <v>760</v>
      </c>
      <c r="C20" s="618" t="s">
        <v>761</v>
      </c>
      <c r="D20" s="619" t="s">
        <v>762</v>
      </c>
    </row>
    <row r="21" spans="1:4" ht="13.5" thickBot="1">
      <c r="A21" s="620">
        <v>1</v>
      </c>
      <c r="B21" s="621">
        <v>2</v>
      </c>
      <c r="C21" s="621">
        <v>3</v>
      </c>
      <c r="D21" s="622">
        <v>4</v>
      </c>
    </row>
    <row r="22" spans="1:4" ht="32.25" customHeight="1">
      <c r="A22" s="623" t="s">
        <v>767</v>
      </c>
      <c r="B22" s="633">
        <f>IF('[1]FORRÁSOK'!C51&lt;&gt;0,ROUND(('[1]ESZKÖZÖK'!C66/'[1]FORRÁSOK'!C51)*100,2),0)</f>
        <v>0</v>
      </c>
      <c r="C22" s="633">
        <f>IF('[1]FORRÁSOK'!D51&lt;&gt;0,ROUND(('[1]ESZKÖZÖK'!D66/'[1]FORRÁSOK'!D51)*100,2),0)</f>
        <v>0</v>
      </c>
      <c r="D22" s="625" t="str">
        <f>IF(B22&lt;&gt;0,C22-B22,"-    ")</f>
        <v>-    </v>
      </c>
    </row>
    <row r="23" spans="1:4" ht="30" customHeight="1" thickBot="1">
      <c r="A23" s="629" t="s">
        <v>768</v>
      </c>
      <c r="B23" s="634">
        <f>IF(('[1]FORRÁSOK'!C51)&lt;&gt;0,ROUND((('[1]ESZKÖZÖK'!C71)/('[1]FORRÁSOK'!C51))*100,2),0)</f>
        <v>0</v>
      </c>
      <c r="C23" s="634">
        <f>IF(('[1]FORRÁSOK'!D51)&lt;&gt;0,ROUND((('[1]ESZKÖZÖK'!D71)/('[1]FORRÁSOK'!D51))*100,2),0)</f>
        <v>0</v>
      </c>
      <c r="D23" s="631" t="str">
        <f>IF(B23&lt;&gt;0,ROUND(C23-B23,2),"-    ")</f>
        <v>-    </v>
      </c>
    </row>
  </sheetData>
  <sheetProtection/>
  <printOptions/>
  <pageMargins left="0.7" right="0.7" top="0.75" bottom="0.75" header="0.3" footer="0.3"/>
  <pageSetup orientation="portrait" paperSize="9"/>
  <legacyDrawing r:id="rId14"/>
  <oleObjects>
    <oleObject progId="Equation.3" shapeId="212527" r:id="rId1"/>
    <oleObject progId="Equation.3" shapeId="212528" r:id="rId2"/>
    <oleObject progId="Equation.3" shapeId="212529" r:id="rId3"/>
    <oleObject progId="Equation.3" shapeId="212530" r:id="rId4"/>
    <oleObject progId="Equation.3" shapeId="212531" r:id="rId5"/>
    <oleObject progId="Equation.3" shapeId="212532" r:id="rId6"/>
    <oleObject progId="Equation.3" shapeId="212533" r:id="rId7"/>
    <oleObject progId="Equation.3" shapeId="212534" r:id="rId8"/>
    <oleObject progId="Equation.3" shapeId="216344" r:id="rId9"/>
    <oleObject progId="Equation.3" shapeId="216345" r:id="rId10"/>
    <oleObject progId="Equation.3" shapeId="216346" r:id="rId11"/>
    <oleObject progId="Equation.3" shapeId="216347" r:id="rId12"/>
    <oleObject progId="Equation.3" shapeId="216348" r:id="rId13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24"/>
  <sheetViews>
    <sheetView zoomScalePageLayoutView="0" workbookViewId="0" topLeftCell="A1">
      <selection activeCell="H26" sqref="H26"/>
    </sheetView>
  </sheetViews>
  <sheetFormatPr defaultColWidth="9.140625" defaultRowHeight="12.75"/>
  <sheetData>
    <row r="1" spans="1:9" ht="13.5" thickBot="1">
      <c r="A1" s="645"/>
      <c r="B1" s="646"/>
      <c r="C1" s="646"/>
      <c r="D1" s="645"/>
      <c r="E1" s="645"/>
      <c r="F1" s="645"/>
      <c r="G1" s="645"/>
      <c r="H1" s="645"/>
      <c r="I1" s="645"/>
    </row>
    <row r="2" spans="1:9" ht="13.5" thickBot="1">
      <c r="A2" s="647"/>
      <c r="B2" s="648"/>
      <c r="C2" s="648"/>
      <c r="D2" s="649"/>
      <c r="E2" s="650"/>
      <c r="F2" s="650"/>
      <c r="G2" s="650"/>
      <c r="H2" s="650"/>
      <c r="I2" s="650"/>
    </row>
    <row r="3" spans="1:9" ht="13.5" thickBot="1">
      <c r="A3" s="651"/>
      <c r="B3" s="649"/>
      <c r="C3" s="649"/>
      <c r="D3" s="649"/>
      <c r="E3" s="652"/>
      <c r="F3" s="652"/>
      <c r="G3" s="652"/>
      <c r="H3" s="652"/>
      <c r="I3" s="652"/>
    </row>
    <row r="4" spans="1:9" ht="13.5" thickBot="1">
      <c r="A4" s="651"/>
      <c r="B4" s="650"/>
      <c r="C4" s="650"/>
      <c r="D4" s="650"/>
      <c r="E4" s="650"/>
      <c r="F4" s="650"/>
      <c r="G4" s="650"/>
      <c r="H4" s="650"/>
      <c r="I4" s="650"/>
    </row>
    <row r="5" spans="1:9" ht="13.5" thickBot="1">
      <c r="A5" s="651"/>
      <c r="B5" s="652"/>
      <c r="C5" s="652"/>
      <c r="D5" s="652"/>
      <c r="E5" s="652"/>
      <c r="F5" s="652"/>
      <c r="G5" s="652"/>
      <c r="H5" s="652"/>
      <c r="I5" s="652"/>
    </row>
    <row r="6" spans="1:9" ht="12.75">
      <c r="A6" s="653"/>
      <c r="B6" s="357"/>
      <c r="C6" s="357"/>
      <c r="D6" s="357"/>
      <c r="E6" s="357"/>
      <c r="F6" s="357"/>
      <c r="G6" s="357"/>
      <c r="H6" s="357"/>
      <c r="I6" s="654"/>
    </row>
    <row r="7" spans="1:9" ht="12.75">
      <c r="A7" s="655"/>
      <c r="B7" s="358"/>
      <c r="C7" s="358"/>
      <c r="D7" s="358"/>
      <c r="E7" s="358"/>
      <c r="F7" s="358"/>
      <c r="G7" s="358"/>
      <c r="H7" s="358"/>
      <c r="I7" s="656"/>
    </row>
    <row r="8" spans="1:9" ht="12.75">
      <c r="A8" s="655"/>
      <c r="B8" s="358"/>
      <c r="C8" s="358"/>
      <c r="D8" s="358"/>
      <c r="E8" s="358"/>
      <c r="F8" s="358"/>
      <c r="G8" s="358"/>
      <c r="H8" s="358"/>
      <c r="I8" s="656"/>
    </row>
    <row r="9" spans="1:9" ht="12.75">
      <c r="A9" s="655"/>
      <c r="B9" s="358"/>
      <c r="C9" s="358"/>
      <c r="D9" s="358"/>
      <c r="E9" s="358"/>
      <c r="F9" s="358"/>
      <c r="G9" s="358"/>
      <c r="H9" s="358"/>
      <c r="I9" s="656"/>
    </row>
    <row r="10" spans="1:9" ht="12.75">
      <c r="A10" s="655"/>
      <c r="B10" s="358"/>
      <c r="C10" s="358"/>
      <c r="D10" s="358"/>
      <c r="E10" s="358"/>
      <c r="F10" s="358"/>
      <c r="G10" s="358"/>
      <c r="H10" s="358"/>
      <c r="I10" s="656"/>
    </row>
    <row r="11" spans="1:9" ht="12.75">
      <c r="A11" s="655"/>
      <c r="B11" s="358"/>
      <c r="C11" s="358"/>
      <c r="D11" s="358"/>
      <c r="E11" s="358"/>
      <c r="F11" s="358"/>
      <c r="G11" s="358"/>
      <c r="H11" s="358"/>
      <c r="I11" s="656"/>
    </row>
    <row r="12" spans="1:9" ht="12.75">
      <c r="A12" s="655"/>
      <c r="B12" s="358"/>
      <c r="C12" s="358"/>
      <c r="D12" s="358"/>
      <c r="E12" s="358"/>
      <c r="F12" s="358"/>
      <c r="G12" s="358"/>
      <c r="H12" s="358"/>
      <c r="I12" s="656"/>
    </row>
    <row r="13" spans="1:9" ht="12.75">
      <c r="A13" s="657"/>
      <c r="B13" s="358"/>
      <c r="C13" s="358"/>
      <c r="D13" s="358"/>
      <c r="E13" s="358"/>
      <c r="F13" s="358"/>
      <c r="G13" s="358"/>
      <c r="H13" s="358"/>
      <c r="I13" s="656"/>
    </row>
    <row r="14" spans="1:9" ht="12.75">
      <c r="A14" s="655"/>
      <c r="B14" s="358"/>
      <c r="C14" s="358"/>
      <c r="D14" s="358"/>
      <c r="E14" s="358"/>
      <c r="F14" s="358"/>
      <c r="G14" s="358"/>
      <c r="H14" s="358"/>
      <c r="I14" s="656"/>
    </row>
    <row r="15" spans="1:9" ht="12.75">
      <c r="A15" s="655"/>
      <c r="B15" s="358"/>
      <c r="C15" s="358"/>
      <c r="D15" s="358"/>
      <c r="E15" s="358"/>
      <c r="F15" s="358"/>
      <c r="G15" s="358"/>
      <c r="H15" s="358"/>
      <c r="I15" s="656"/>
    </row>
    <row r="16" spans="1:9" ht="12.75">
      <c r="A16" s="655"/>
      <c r="B16" s="358"/>
      <c r="C16" s="358"/>
      <c r="D16" s="358"/>
      <c r="E16" s="358"/>
      <c r="F16" s="358"/>
      <c r="G16" s="358"/>
      <c r="H16" s="358"/>
      <c r="I16" s="656"/>
    </row>
    <row r="17" spans="1:9" ht="12.75">
      <c r="A17" s="655"/>
      <c r="B17" s="358"/>
      <c r="C17" s="358"/>
      <c r="D17" s="358"/>
      <c r="E17" s="358"/>
      <c r="F17" s="358"/>
      <c r="G17" s="358"/>
      <c r="H17" s="358"/>
      <c r="I17" s="656"/>
    </row>
    <row r="18" spans="1:9" ht="12.75">
      <c r="A18" s="655"/>
      <c r="B18" s="358"/>
      <c r="C18" s="358"/>
      <c r="D18" s="358"/>
      <c r="E18" s="358"/>
      <c r="F18" s="358"/>
      <c r="G18" s="358"/>
      <c r="H18" s="358"/>
      <c r="I18" s="656"/>
    </row>
    <row r="19" spans="1:9" ht="12.75">
      <c r="A19" s="655"/>
      <c r="B19" s="358"/>
      <c r="C19" s="358"/>
      <c r="D19" s="358"/>
      <c r="E19" s="358"/>
      <c r="F19" s="358"/>
      <c r="G19" s="358"/>
      <c r="H19" s="358"/>
      <c r="I19" s="656"/>
    </row>
    <row r="20" spans="1:9" ht="12.75">
      <c r="A20" s="655"/>
      <c r="B20" s="358"/>
      <c r="C20" s="358"/>
      <c r="D20" s="358"/>
      <c r="E20" s="358"/>
      <c r="F20" s="358"/>
      <c r="G20" s="358"/>
      <c r="H20" s="358"/>
      <c r="I20" s="656"/>
    </row>
    <row r="21" spans="1:9" ht="12.75">
      <c r="A21" s="655"/>
      <c r="B21" s="358"/>
      <c r="C21" s="358"/>
      <c r="D21" s="358"/>
      <c r="E21" s="358"/>
      <c r="F21" s="358"/>
      <c r="G21" s="358"/>
      <c r="H21" s="358"/>
      <c r="I21" s="656"/>
    </row>
    <row r="22" spans="1:9" ht="12.75">
      <c r="A22" s="655"/>
      <c r="B22" s="358"/>
      <c r="C22" s="358"/>
      <c r="D22" s="358"/>
      <c r="E22" s="358"/>
      <c r="F22" s="358"/>
      <c r="G22" s="358"/>
      <c r="H22" s="358"/>
      <c r="I22" s="656"/>
    </row>
    <row r="23" spans="1:9" ht="13.5" thickBot="1">
      <c r="A23" s="658"/>
      <c r="B23" s="360"/>
      <c r="C23" s="360"/>
      <c r="D23" s="360"/>
      <c r="E23" s="360"/>
      <c r="F23" s="360"/>
      <c r="G23" s="360"/>
      <c r="H23" s="360"/>
      <c r="I23" s="659"/>
    </row>
    <row r="24" spans="1:9" ht="13.5" thickBot="1">
      <c r="A24" s="660"/>
      <c r="B24" s="661"/>
      <c r="C24" s="661"/>
      <c r="D24" s="661"/>
      <c r="E24" s="661"/>
      <c r="F24" s="661"/>
      <c r="G24" s="661"/>
      <c r="H24" s="661"/>
      <c r="I24" s="661"/>
    </row>
  </sheetData>
  <sheetProtection/>
  <mergeCells count="15">
    <mergeCell ref="D4:D5"/>
    <mergeCell ref="B1:C1"/>
    <mergeCell ref="B2:C2"/>
    <mergeCell ref="E2:E3"/>
    <mergeCell ref="F2:F3"/>
    <mergeCell ref="G2:G3"/>
    <mergeCell ref="H2:H3"/>
    <mergeCell ref="I2:I3"/>
    <mergeCell ref="B4:B5"/>
    <mergeCell ref="E4:E5"/>
    <mergeCell ref="F4:F5"/>
    <mergeCell ref="G4:G5"/>
    <mergeCell ref="H4:H5"/>
    <mergeCell ref="I4:I5"/>
    <mergeCell ref="C4:C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2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3" max="3" width="21.00390625" style="0" customWidth="1"/>
    <col min="4" max="4" width="14.421875" style="0" customWidth="1"/>
    <col min="5" max="5" width="15.8515625" style="0" customWidth="1"/>
    <col min="6" max="6" width="13.57421875" style="0" customWidth="1"/>
    <col min="7" max="7" width="14.421875" style="0" customWidth="1"/>
    <col min="8" max="8" width="13.28125" style="0" customWidth="1"/>
    <col min="9" max="9" width="15.7109375" style="0" customWidth="1"/>
    <col min="10" max="10" width="13.00390625" style="0" customWidth="1"/>
  </cols>
  <sheetData>
    <row r="1" spans="1:9" ht="12.75">
      <c r="A1" s="602" t="s">
        <v>538</v>
      </c>
      <c r="B1" s="602"/>
      <c r="C1" s="602"/>
      <c r="D1" s="602"/>
      <c r="E1" s="602"/>
      <c r="F1" s="602"/>
      <c r="G1" s="602"/>
      <c r="H1" s="602"/>
      <c r="I1" s="602"/>
    </row>
    <row r="2" spans="1:9" ht="12.75">
      <c r="A2" s="520"/>
      <c r="B2" s="520"/>
      <c r="C2" s="520"/>
      <c r="D2" s="520"/>
      <c r="E2" s="520"/>
      <c r="F2" s="520"/>
      <c r="G2" s="520"/>
      <c r="H2" s="520"/>
      <c r="I2" s="520"/>
    </row>
    <row r="3" spans="1:9" ht="12.75">
      <c r="A3" s="603" t="s">
        <v>558</v>
      </c>
      <c r="B3" s="603"/>
      <c r="C3" s="603"/>
      <c r="D3" s="603"/>
      <c r="E3" s="603"/>
      <c r="F3" s="603"/>
      <c r="G3" s="603"/>
      <c r="H3" s="603"/>
      <c r="I3" s="603"/>
    </row>
    <row r="4" spans="1:9" ht="13.5" thickBot="1">
      <c r="A4" s="349"/>
      <c r="B4" s="350"/>
      <c r="C4" s="350"/>
      <c r="D4" s="350"/>
      <c r="E4" s="350"/>
      <c r="F4" s="350"/>
      <c r="G4" s="350"/>
      <c r="H4" s="350"/>
      <c r="I4" s="350"/>
    </row>
    <row r="5" spans="1:10" ht="18.75" customHeight="1">
      <c r="A5" s="351" t="s">
        <v>460</v>
      </c>
      <c r="B5" s="608"/>
      <c r="C5" s="608"/>
      <c r="D5" s="608" t="s">
        <v>539</v>
      </c>
      <c r="E5" s="608"/>
      <c r="F5" s="608"/>
      <c r="G5" s="353" t="s">
        <v>559</v>
      </c>
      <c r="H5" s="352" t="s">
        <v>560</v>
      </c>
      <c r="I5" s="434" t="s">
        <v>561</v>
      </c>
      <c r="J5" s="606" t="s">
        <v>755</v>
      </c>
    </row>
    <row r="6" spans="1:10" ht="33.75" customHeight="1" thickBot="1">
      <c r="A6" s="354" t="s">
        <v>465</v>
      </c>
      <c r="B6" s="610" t="s">
        <v>540</v>
      </c>
      <c r="C6" s="610"/>
      <c r="D6" s="355" t="s">
        <v>541</v>
      </c>
      <c r="E6" s="355" t="s">
        <v>542</v>
      </c>
      <c r="F6" s="355" t="s">
        <v>416</v>
      </c>
      <c r="G6" s="355" t="s">
        <v>543</v>
      </c>
      <c r="H6" s="355" t="s">
        <v>543</v>
      </c>
      <c r="I6" s="435" t="s">
        <v>544</v>
      </c>
      <c r="J6" s="607"/>
    </row>
    <row r="7" spans="1:10" ht="18.75" customHeight="1">
      <c r="A7" s="356" t="s">
        <v>5</v>
      </c>
      <c r="B7" s="609" t="s">
        <v>545</v>
      </c>
      <c r="C7" s="609"/>
      <c r="D7" s="357">
        <v>26300000</v>
      </c>
      <c r="E7" s="263"/>
      <c r="F7" s="263">
        <f aca="true" t="shared" si="0" ref="F7:F18">D7+E7</f>
        <v>26300000</v>
      </c>
      <c r="G7" s="263">
        <v>1544000</v>
      </c>
      <c r="H7" s="263"/>
      <c r="I7" s="436">
        <f aca="true" t="shared" si="1" ref="I7:I19">F7-G7-H7</f>
        <v>24756000</v>
      </c>
      <c r="J7" s="441">
        <v>25.5</v>
      </c>
    </row>
    <row r="8" spans="1:10" ht="29.25" customHeight="1">
      <c r="A8" s="334" t="s">
        <v>84</v>
      </c>
      <c r="B8" s="611" t="s">
        <v>546</v>
      </c>
      <c r="C8" s="611"/>
      <c r="D8" s="358"/>
      <c r="E8" s="40">
        <v>4200000</v>
      </c>
      <c r="F8" s="40">
        <f t="shared" si="0"/>
        <v>4200000</v>
      </c>
      <c r="G8" s="40"/>
      <c r="H8" s="40"/>
      <c r="I8" s="437">
        <f t="shared" si="1"/>
        <v>4200000</v>
      </c>
      <c r="J8" s="441">
        <v>6.5</v>
      </c>
    </row>
    <row r="9" spans="1:10" ht="18" customHeight="1">
      <c r="A9" s="334" t="s">
        <v>87</v>
      </c>
      <c r="B9" s="611" t="s">
        <v>547</v>
      </c>
      <c r="C9" s="611"/>
      <c r="D9" s="358">
        <v>15000000</v>
      </c>
      <c r="E9" s="40">
        <v>183000000</v>
      </c>
      <c r="F9" s="40">
        <f t="shared" si="0"/>
        <v>198000000</v>
      </c>
      <c r="G9" s="40">
        <v>60528600</v>
      </c>
      <c r="H9" s="40">
        <v>4554000</v>
      </c>
      <c r="I9" s="437">
        <f t="shared" si="1"/>
        <v>132917400</v>
      </c>
      <c r="J9" s="441">
        <v>49.5</v>
      </c>
    </row>
    <row r="10" spans="1:10" ht="15.75" customHeight="1">
      <c r="A10" s="334" t="s">
        <v>90</v>
      </c>
      <c r="B10" s="611" t="s">
        <v>548</v>
      </c>
      <c r="C10" s="611"/>
      <c r="D10" s="358"/>
      <c r="E10" s="40">
        <v>5140000</v>
      </c>
      <c r="F10" s="40">
        <f t="shared" si="0"/>
        <v>5140000</v>
      </c>
      <c r="G10" s="40"/>
      <c r="H10" s="40"/>
      <c r="I10" s="437">
        <f t="shared" si="1"/>
        <v>5140000</v>
      </c>
      <c r="J10" s="441">
        <v>14.1</v>
      </c>
    </row>
    <row r="11" spans="1:10" ht="15.75" customHeight="1">
      <c r="A11" s="334"/>
      <c r="B11" s="604" t="s">
        <v>549</v>
      </c>
      <c r="C11" s="605"/>
      <c r="D11" s="358">
        <v>1000000</v>
      </c>
      <c r="E11" s="40">
        <v>96760000</v>
      </c>
      <c r="F11" s="40">
        <f t="shared" si="0"/>
        <v>97760000</v>
      </c>
      <c r="G11" s="40">
        <v>7788000</v>
      </c>
      <c r="H11" s="40">
        <v>2037000</v>
      </c>
      <c r="I11" s="437">
        <f t="shared" si="1"/>
        <v>87935000</v>
      </c>
      <c r="J11" s="441">
        <v>51.8</v>
      </c>
    </row>
    <row r="12" spans="1:10" ht="28.5" customHeight="1">
      <c r="A12" s="334" t="s">
        <v>94</v>
      </c>
      <c r="B12" s="604" t="s">
        <v>550</v>
      </c>
      <c r="C12" s="605"/>
      <c r="D12" s="358">
        <v>380000</v>
      </c>
      <c r="E12" s="40"/>
      <c r="F12" s="40">
        <f t="shared" si="0"/>
        <v>380000</v>
      </c>
      <c r="G12" s="40">
        <v>380000</v>
      </c>
      <c r="H12" s="40"/>
      <c r="I12" s="437">
        <f t="shared" si="1"/>
        <v>0</v>
      </c>
      <c r="J12" s="441">
        <v>12.5</v>
      </c>
    </row>
    <row r="13" spans="1:10" ht="16.5" customHeight="1">
      <c r="A13" s="334">
        <v>8</v>
      </c>
      <c r="B13" s="611" t="s">
        <v>551</v>
      </c>
      <c r="C13" s="611"/>
      <c r="D13" s="358">
        <v>400000</v>
      </c>
      <c r="E13" s="40"/>
      <c r="F13" s="40">
        <f t="shared" si="0"/>
        <v>400000</v>
      </c>
      <c r="G13" s="40"/>
      <c r="H13" s="40"/>
      <c r="I13" s="437">
        <f t="shared" si="1"/>
        <v>400000</v>
      </c>
      <c r="J13" s="441">
        <v>7.1</v>
      </c>
    </row>
    <row r="14" spans="1:10" ht="15" customHeight="1">
      <c r="A14" s="334" t="s">
        <v>552</v>
      </c>
      <c r="B14" s="611" t="s">
        <v>553</v>
      </c>
      <c r="C14" s="611"/>
      <c r="D14" s="358">
        <v>3000000</v>
      </c>
      <c r="E14" s="40"/>
      <c r="F14" s="40">
        <f t="shared" si="0"/>
        <v>3000000</v>
      </c>
      <c r="G14" s="40">
        <v>2900000</v>
      </c>
      <c r="H14" s="40"/>
      <c r="I14" s="437">
        <f t="shared" si="1"/>
        <v>100000</v>
      </c>
      <c r="J14" s="441">
        <v>100</v>
      </c>
    </row>
    <row r="15" spans="1:10" ht="15.75" customHeight="1">
      <c r="A15" s="334" t="s">
        <v>102</v>
      </c>
      <c r="B15" s="611" t="s">
        <v>554</v>
      </c>
      <c r="C15" s="611"/>
      <c r="D15" s="358">
        <v>46763923</v>
      </c>
      <c r="E15" s="40"/>
      <c r="F15" s="40">
        <f t="shared" si="0"/>
        <v>46763923</v>
      </c>
      <c r="G15" s="40">
        <v>6477741</v>
      </c>
      <c r="H15" s="40">
        <v>430832</v>
      </c>
      <c r="I15" s="437">
        <f t="shared" si="1"/>
        <v>39855350</v>
      </c>
      <c r="J15" s="441">
        <v>2.65</v>
      </c>
    </row>
    <row r="16" spans="1:10" ht="19.5" customHeight="1">
      <c r="A16" s="334" t="s">
        <v>104</v>
      </c>
      <c r="B16" s="611" t="s">
        <v>555</v>
      </c>
      <c r="C16" s="611"/>
      <c r="D16" s="360">
        <v>11690000</v>
      </c>
      <c r="E16" s="261"/>
      <c r="F16" s="40">
        <f t="shared" si="0"/>
        <v>11690000</v>
      </c>
      <c r="G16" s="40"/>
      <c r="H16" s="40"/>
      <c r="I16" s="437">
        <f t="shared" si="1"/>
        <v>11690000</v>
      </c>
      <c r="J16" s="441">
        <v>0.26</v>
      </c>
    </row>
    <row r="17" spans="1:10" ht="19.5" customHeight="1">
      <c r="A17" s="359" t="s">
        <v>105</v>
      </c>
      <c r="B17" s="614" t="s">
        <v>556</v>
      </c>
      <c r="C17" s="614"/>
      <c r="D17" s="360"/>
      <c r="E17" s="261">
        <v>52240000</v>
      </c>
      <c r="F17" s="261">
        <f t="shared" si="0"/>
        <v>52240000</v>
      </c>
      <c r="G17" s="261"/>
      <c r="H17" s="261"/>
      <c r="I17" s="438">
        <f t="shared" si="1"/>
        <v>52240000</v>
      </c>
      <c r="J17" s="441">
        <v>100</v>
      </c>
    </row>
    <row r="18" spans="1:10" ht="16.5" customHeight="1" thickBot="1">
      <c r="A18" s="359" t="s">
        <v>105</v>
      </c>
      <c r="B18" s="614" t="s">
        <v>754</v>
      </c>
      <c r="C18" s="614"/>
      <c r="D18" s="360">
        <v>234456</v>
      </c>
      <c r="E18" s="261"/>
      <c r="F18" s="261">
        <f t="shared" si="0"/>
        <v>234456</v>
      </c>
      <c r="G18" s="261"/>
      <c r="H18" s="261"/>
      <c r="I18" s="438">
        <f t="shared" si="1"/>
        <v>234456</v>
      </c>
      <c r="J18" s="442">
        <v>0.05</v>
      </c>
    </row>
    <row r="19" spans="1:10" ht="16.5" customHeight="1" thickBot="1">
      <c r="A19" s="361"/>
      <c r="B19" s="612" t="s">
        <v>557</v>
      </c>
      <c r="C19" s="613"/>
      <c r="D19" s="362">
        <f>SUM(D7:D18)</f>
        <v>104768379</v>
      </c>
      <c r="E19" s="362">
        <f>SUM(E7:E18)</f>
        <v>341340000</v>
      </c>
      <c r="F19" s="362">
        <f>SUM(F7:F18)</f>
        <v>446108379</v>
      </c>
      <c r="G19" s="362">
        <f>SUM(G7:G18)</f>
        <v>79618341</v>
      </c>
      <c r="H19" s="362">
        <f>SUM(H7:H18)</f>
        <v>7021832</v>
      </c>
      <c r="I19" s="439">
        <f t="shared" si="1"/>
        <v>359468206</v>
      </c>
      <c r="J19" s="440"/>
    </row>
    <row r="21" ht="12.75">
      <c r="F21" s="114"/>
    </row>
  </sheetData>
  <sheetProtection password="CF05" sheet="1" objects="1" scenarios="1"/>
  <mergeCells count="20">
    <mergeCell ref="A1:I1"/>
    <mergeCell ref="A3:I3"/>
    <mergeCell ref="B19:C19"/>
    <mergeCell ref="B18:C18"/>
    <mergeCell ref="B16:C16"/>
    <mergeCell ref="B15:C15"/>
    <mergeCell ref="B17:C17"/>
    <mergeCell ref="B14:C14"/>
    <mergeCell ref="B13:C13"/>
    <mergeCell ref="B12:C12"/>
    <mergeCell ref="B11:C11"/>
    <mergeCell ref="J5:J6"/>
    <mergeCell ref="A2:I2"/>
    <mergeCell ref="D5:F5"/>
    <mergeCell ref="B7:C7"/>
    <mergeCell ref="B6:C6"/>
    <mergeCell ref="B5:C5"/>
    <mergeCell ref="B10:C10"/>
    <mergeCell ref="B9:C9"/>
    <mergeCell ref="B8:C8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G105"/>
  <sheetViews>
    <sheetView zoomScalePageLayoutView="0" workbookViewId="0" topLeftCell="A1">
      <selection activeCell="A2" sqref="A2:E2"/>
    </sheetView>
  </sheetViews>
  <sheetFormatPr defaultColWidth="9.140625" defaultRowHeight="15" customHeight="1"/>
  <cols>
    <col min="1" max="1" width="7.7109375" style="0" customWidth="1"/>
    <col min="2" max="2" width="47.00390625" style="0" customWidth="1"/>
    <col min="3" max="3" width="13.8515625" style="0" customWidth="1"/>
    <col min="4" max="4" width="13.00390625" style="0" customWidth="1"/>
    <col min="5" max="5" width="14.57421875" style="0" customWidth="1"/>
    <col min="7" max="7" width="9.8515625" style="0" customWidth="1"/>
  </cols>
  <sheetData>
    <row r="1" spans="1:5" ht="15" customHeight="1">
      <c r="A1" s="508" t="s">
        <v>562</v>
      </c>
      <c r="B1" s="508"/>
      <c r="C1" s="508"/>
      <c r="D1" s="508"/>
      <c r="E1" s="508"/>
    </row>
    <row r="2" spans="1:5" ht="15" customHeight="1">
      <c r="A2" s="520"/>
      <c r="B2" s="520"/>
      <c r="C2" s="520"/>
      <c r="D2" s="520"/>
      <c r="E2" s="520"/>
    </row>
    <row r="3" spans="1:5" ht="15" customHeight="1">
      <c r="A3" s="520" t="s">
        <v>595</v>
      </c>
      <c r="B3" s="520"/>
      <c r="C3" s="520"/>
      <c r="D3" s="520"/>
      <c r="E3" s="520"/>
    </row>
    <row r="4" spans="1:5" ht="15" customHeight="1" thickBot="1">
      <c r="A4" s="317"/>
      <c r="B4" s="317"/>
      <c r="C4" s="317"/>
      <c r="D4" s="317"/>
      <c r="E4" s="317"/>
    </row>
    <row r="5" spans="1:5" ht="15" customHeight="1" thickBot="1">
      <c r="A5" s="363" t="s">
        <v>563</v>
      </c>
      <c r="B5" s="364" t="s">
        <v>298</v>
      </c>
      <c r="C5" s="364" t="s">
        <v>564</v>
      </c>
      <c r="D5" s="364" t="s">
        <v>565</v>
      </c>
      <c r="E5" s="365" t="s">
        <v>566</v>
      </c>
    </row>
    <row r="6" spans="1:5" ht="15" customHeight="1">
      <c r="A6" s="366" t="s">
        <v>613</v>
      </c>
      <c r="B6" s="42" t="s">
        <v>676</v>
      </c>
      <c r="C6" s="367">
        <v>17456600</v>
      </c>
      <c r="D6" s="367">
        <v>17456600</v>
      </c>
      <c r="E6" s="368">
        <f aca="true" t="shared" si="0" ref="E6:E63">D6-C6</f>
        <v>0</v>
      </c>
    </row>
    <row r="7" spans="1:5" ht="15" customHeight="1">
      <c r="A7" s="369" t="s">
        <v>614</v>
      </c>
      <c r="B7" s="372" t="s">
        <v>677</v>
      </c>
      <c r="C7" s="370">
        <v>6421535</v>
      </c>
      <c r="D7" s="370">
        <v>6421535</v>
      </c>
      <c r="E7" s="371">
        <f t="shared" si="0"/>
        <v>0</v>
      </c>
    </row>
    <row r="8" spans="1:5" ht="15" customHeight="1">
      <c r="A8" s="369" t="s">
        <v>615</v>
      </c>
      <c r="B8" s="372" t="s">
        <v>678</v>
      </c>
      <c r="C8" s="370">
        <v>3300000</v>
      </c>
      <c r="D8" s="370">
        <v>3300000</v>
      </c>
      <c r="E8" s="371">
        <f t="shared" si="0"/>
        <v>0</v>
      </c>
    </row>
    <row r="9" spans="1:5" ht="15" customHeight="1">
      <c r="A9" s="369" t="s">
        <v>616</v>
      </c>
      <c r="B9" s="372" t="s">
        <v>679</v>
      </c>
      <c r="C9" s="370">
        <v>12860550</v>
      </c>
      <c r="D9" s="370">
        <v>12860550</v>
      </c>
      <c r="E9" s="371">
        <f t="shared" si="0"/>
        <v>0</v>
      </c>
    </row>
    <row r="10" spans="1:5" ht="15" customHeight="1">
      <c r="A10" s="369" t="s">
        <v>617</v>
      </c>
      <c r="B10" s="372" t="s">
        <v>680</v>
      </c>
      <c r="C10" s="370">
        <v>9072840</v>
      </c>
      <c r="D10" s="370">
        <v>9072840</v>
      </c>
      <c r="E10" s="371">
        <f t="shared" si="0"/>
        <v>0</v>
      </c>
    </row>
    <row r="11" spans="1:5" ht="15" customHeight="1">
      <c r="A11" s="369" t="s">
        <v>618</v>
      </c>
      <c r="B11" s="372" t="s">
        <v>681</v>
      </c>
      <c r="C11" s="370">
        <v>4730838</v>
      </c>
      <c r="D11" s="370">
        <v>4730838</v>
      </c>
      <c r="E11" s="371">
        <f t="shared" si="0"/>
        <v>0</v>
      </c>
    </row>
    <row r="12" spans="1:5" ht="15" customHeight="1">
      <c r="A12" s="369" t="s">
        <v>567</v>
      </c>
      <c r="B12" s="372" t="s">
        <v>682</v>
      </c>
      <c r="C12" s="370">
        <v>3982800</v>
      </c>
      <c r="D12" s="370">
        <v>3982800</v>
      </c>
      <c r="E12" s="371">
        <f t="shared" si="0"/>
        <v>0</v>
      </c>
    </row>
    <row r="13" spans="1:5" ht="15" customHeight="1">
      <c r="A13" s="369" t="s">
        <v>619</v>
      </c>
      <c r="B13" s="372" t="s">
        <v>683</v>
      </c>
      <c r="C13" s="370">
        <v>433200</v>
      </c>
      <c r="D13" s="370">
        <v>433200</v>
      </c>
      <c r="E13" s="371">
        <f t="shared" si="0"/>
        <v>0</v>
      </c>
    </row>
    <row r="14" spans="1:5" ht="15" customHeight="1">
      <c r="A14" s="369" t="s">
        <v>620</v>
      </c>
      <c r="B14" s="372" t="s">
        <v>684</v>
      </c>
      <c r="C14" s="370">
        <v>40000</v>
      </c>
      <c r="D14" s="370">
        <v>29900</v>
      </c>
      <c r="E14" s="371">
        <f t="shared" si="0"/>
        <v>-10100</v>
      </c>
    </row>
    <row r="15" spans="1:5" ht="15" customHeight="1">
      <c r="A15" s="369" t="s">
        <v>621</v>
      </c>
      <c r="B15" s="372" t="s">
        <v>685</v>
      </c>
      <c r="C15" s="370">
        <v>200000</v>
      </c>
      <c r="D15" s="370">
        <v>0</v>
      </c>
      <c r="E15" s="371">
        <f t="shared" si="0"/>
        <v>-200000</v>
      </c>
    </row>
    <row r="16" spans="1:5" ht="15" customHeight="1">
      <c r="A16" s="369" t="s">
        <v>622</v>
      </c>
      <c r="B16" s="372" t="s">
        <v>686</v>
      </c>
      <c r="C16" s="370">
        <v>59252688</v>
      </c>
      <c r="D16" s="370">
        <v>59252688</v>
      </c>
      <c r="E16" s="371">
        <f t="shared" si="0"/>
        <v>0</v>
      </c>
    </row>
    <row r="17" spans="1:5" ht="15" customHeight="1">
      <c r="A17" s="369" t="s">
        <v>623</v>
      </c>
      <c r="B17" s="372" t="s">
        <v>687</v>
      </c>
      <c r="C17" s="370">
        <v>16715644</v>
      </c>
      <c r="D17" s="370">
        <v>16715644</v>
      </c>
      <c r="E17" s="371">
        <f t="shared" si="0"/>
        <v>0</v>
      </c>
    </row>
    <row r="18" spans="1:5" ht="24" customHeight="1">
      <c r="A18" s="369" t="s">
        <v>624</v>
      </c>
      <c r="B18" s="372" t="s">
        <v>688</v>
      </c>
      <c r="C18" s="370">
        <v>5708540</v>
      </c>
      <c r="D18" s="370">
        <v>5708540</v>
      </c>
      <c r="E18" s="371">
        <f t="shared" si="0"/>
        <v>0</v>
      </c>
    </row>
    <row r="19" spans="1:5" ht="15" customHeight="1">
      <c r="A19" s="369" t="s">
        <v>625</v>
      </c>
      <c r="B19" s="372" t="s">
        <v>689</v>
      </c>
      <c r="C19" s="370">
        <v>7886570</v>
      </c>
      <c r="D19" s="370">
        <v>7886570</v>
      </c>
      <c r="E19" s="371">
        <f t="shared" si="0"/>
        <v>0</v>
      </c>
    </row>
    <row r="20" spans="1:5" ht="15" customHeight="1">
      <c r="A20" s="369" t="s">
        <v>626</v>
      </c>
      <c r="B20" s="372" t="s">
        <v>690</v>
      </c>
      <c r="C20" s="370">
        <v>12531600</v>
      </c>
      <c r="D20" s="370">
        <v>13098000</v>
      </c>
      <c r="E20" s="371">
        <f t="shared" si="0"/>
        <v>566400</v>
      </c>
    </row>
    <row r="21" spans="1:5" ht="15" customHeight="1">
      <c r="A21" s="369" t="s">
        <v>627</v>
      </c>
      <c r="B21" s="372" t="s">
        <v>691</v>
      </c>
      <c r="C21" s="370">
        <v>7336000</v>
      </c>
      <c r="D21" s="370">
        <v>5344800</v>
      </c>
      <c r="E21" s="371">
        <f t="shared" si="0"/>
        <v>-1991200</v>
      </c>
    </row>
    <row r="22" spans="1:5" ht="15" customHeight="1">
      <c r="A22" s="369" t="s">
        <v>628</v>
      </c>
      <c r="B22" s="372" t="s">
        <v>692</v>
      </c>
      <c r="C22" s="370">
        <v>2000000</v>
      </c>
      <c r="D22" s="370">
        <v>2000000</v>
      </c>
      <c r="E22" s="371">
        <f t="shared" si="0"/>
        <v>0</v>
      </c>
    </row>
    <row r="23" spans="1:5" ht="15" customHeight="1">
      <c r="A23" s="369" t="s">
        <v>629</v>
      </c>
      <c r="B23" s="372" t="s">
        <v>693</v>
      </c>
      <c r="C23" s="370">
        <v>8722000</v>
      </c>
      <c r="D23" s="370">
        <v>8722000</v>
      </c>
      <c r="E23" s="371">
        <f t="shared" si="0"/>
        <v>0</v>
      </c>
    </row>
    <row r="24" spans="1:5" ht="15" customHeight="1">
      <c r="A24" s="369" t="s">
        <v>630</v>
      </c>
      <c r="B24" s="372" t="s">
        <v>694</v>
      </c>
      <c r="C24" s="370">
        <v>6200000</v>
      </c>
      <c r="D24" s="370">
        <v>6200000</v>
      </c>
      <c r="E24" s="371">
        <f t="shared" si="0"/>
        <v>0</v>
      </c>
    </row>
    <row r="25" spans="1:5" ht="27.75" customHeight="1">
      <c r="A25" s="369" t="s">
        <v>631</v>
      </c>
      <c r="B25" s="372" t="s">
        <v>695</v>
      </c>
      <c r="C25" s="370">
        <v>12411000</v>
      </c>
      <c r="D25" s="370">
        <v>12805000</v>
      </c>
      <c r="E25" s="371">
        <f t="shared" si="0"/>
        <v>394000</v>
      </c>
    </row>
    <row r="26" spans="1:5" ht="15" customHeight="1">
      <c r="A26" s="369" t="s">
        <v>632</v>
      </c>
      <c r="B26" s="372" t="s">
        <v>696</v>
      </c>
      <c r="C26" s="370">
        <v>14600000</v>
      </c>
      <c r="D26" s="370">
        <v>14600000</v>
      </c>
      <c r="E26" s="371">
        <f t="shared" si="0"/>
        <v>0</v>
      </c>
    </row>
    <row r="27" spans="1:5" ht="26.25" customHeight="1">
      <c r="A27" s="369" t="s">
        <v>633</v>
      </c>
      <c r="B27" s="372" t="s">
        <v>697</v>
      </c>
      <c r="C27" s="370">
        <v>19780000</v>
      </c>
      <c r="D27" s="370">
        <v>15640000</v>
      </c>
      <c r="E27" s="371">
        <f t="shared" si="0"/>
        <v>-4140000</v>
      </c>
    </row>
    <row r="28" spans="1:5" ht="15" customHeight="1">
      <c r="A28" s="369" t="s">
        <v>634</v>
      </c>
      <c r="B28" s="372" t="s">
        <v>698</v>
      </c>
      <c r="C28" s="370">
        <v>200000</v>
      </c>
      <c r="D28" s="370">
        <v>200000</v>
      </c>
      <c r="E28" s="371">
        <f t="shared" si="0"/>
        <v>0</v>
      </c>
    </row>
    <row r="29" spans="1:5" ht="24" customHeight="1">
      <c r="A29" s="369">
        <v>15</v>
      </c>
      <c r="B29" s="372" t="s">
        <v>699</v>
      </c>
      <c r="C29" s="370">
        <v>90346000</v>
      </c>
      <c r="D29" s="370">
        <v>87361000</v>
      </c>
      <c r="E29" s="371">
        <f t="shared" si="0"/>
        <v>-2985000</v>
      </c>
    </row>
    <row r="30" spans="1:5" ht="15" customHeight="1">
      <c r="A30" s="369" t="s">
        <v>635</v>
      </c>
      <c r="B30" s="372" t="s">
        <v>700</v>
      </c>
      <c r="C30" s="370">
        <v>126072000</v>
      </c>
      <c r="D30" s="370">
        <v>115668000</v>
      </c>
      <c r="E30" s="371">
        <f t="shared" si="0"/>
        <v>-10404000</v>
      </c>
    </row>
    <row r="31" spans="1:5" ht="15" customHeight="1">
      <c r="A31" s="369" t="s">
        <v>636</v>
      </c>
      <c r="B31" s="372" t="s">
        <v>701</v>
      </c>
      <c r="C31" s="370">
        <v>136740000</v>
      </c>
      <c r="D31" s="370">
        <v>135468000</v>
      </c>
      <c r="E31" s="371">
        <f t="shared" si="0"/>
        <v>-1272000</v>
      </c>
    </row>
    <row r="32" spans="1:5" ht="26.25" customHeight="1">
      <c r="A32" s="369" t="s">
        <v>637</v>
      </c>
      <c r="B32" s="372" t="s">
        <v>702</v>
      </c>
      <c r="C32" s="370">
        <v>160606000</v>
      </c>
      <c r="D32" s="370">
        <v>156152000</v>
      </c>
      <c r="E32" s="371">
        <f t="shared" si="0"/>
        <v>-4454000</v>
      </c>
    </row>
    <row r="33" spans="1:5" ht="15" customHeight="1">
      <c r="A33" s="369" t="s">
        <v>638</v>
      </c>
      <c r="B33" s="372" t="s">
        <v>575</v>
      </c>
      <c r="C33" s="370">
        <v>53760000</v>
      </c>
      <c r="D33" s="370">
        <v>54390000</v>
      </c>
      <c r="E33" s="371">
        <f t="shared" si="0"/>
        <v>630000</v>
      </c>
    </row>
    <row r="34" spans="1:5" ht="29.25" customHeight="1">
      <c r="A34" s="369" t="s">
        <v>639</v>
      </c>
      <c r="B34" s="372" t="s">
        <v>748</v>
      </c>
      <c r="C34" s="370">
        <v>3360000</v>
      </c>
      <c r="D34" s="370">
        <v>1120000</v>
      </c>
      <c r="E34" s="371">
        <f t="shared" si="0"/>
        <v>-2240000</v>
      </c>
    </row>
    <row r="35" spans="1:5" ht="18.75" customHeight="1">
      <c r="A35" s="369" t="s">
        <v>640</v>
      </c>
      <c r="B35" s="372" t="s">
        <v>749</v>
      </c>
      <c r="C35" s="370">
        <v>15680000</v>
      </c>
      <c r="D35" s="370">
        <v>19756800</v>
      </c>
      <c r="E35" s="371">
        <f t="shared" si="0"/>
        <v>4076800</v>
      </c>
    </row>
    <row r="36" spans="1:5" ht="24" customHeight="1">
      <c r="A36" s="369" t="s">
        <v>641</v>
      </c>
      <c r="B36" s="372" t="s">
        <v>750</v>
      </c>
      <c r="C36" s="370">
        <v>5779200</v>
      </c>
      <c r="D36" s="370">
        <v>5308800</v>
      </c>
      <c r="E36" s="371">
        <f t="shared" si="0"/>
        <v>-470400</v>
      </c>
    </row>
    <row r="37" spans="1:5" ht="24" customHeight="1">
      <c r="A37" s="369" t="s">
        <v>642</v>
      </c>
      <c r="B37" s="372" t="s">
        <v>751</v>
      </c>
      <c r="C37" s="370">
        <v>896000</v>
      </c>
      <c r="D37" s="370">
        <v>1075200</v>
      </c>
      <c r="E37" s="371">
        <f t="shared" si="0"/>
        <v>179200</v>
      </c>
    </row>
    <row r="38" spans="1:5" ht="15" customHeight="1">
      <c r="A38" s="369" t="s">
        <v>643</v>
      </c>
      <c r="B38" s="372" t="s">
        <v>752</v>
      </c>
      <c r="C38" s="370"/>
      <c r="D38" s="370">
        <v>417600</v>
      </c>
      <c r="E38" s="371">
        <f t="shared" si="0"/>
        <v>417600</v>
      </c>
    </row>
    <row r="39" spans="1:5" ht="15" customHeight="1">
      <c r="A39" s="369" t="s">
        <v>644</v>
      </c>
      <c r="B39" s="372" t="s">
        <v>753</v>
      </c>
      <c r="C39" s="370"/>
      <c r="D39" s="370">
        <v>2923200</v>
      </c>
      <c r="E39" s="371">
        <f t="shared" si="0"/>
        <v>2923200</v>
      </c>
    </row>
    <row r="40" spans="1:5" ht="15" customHeight="1">
      <c r="A40" s="369" t="s">
        <v>645</v>
      </c>
      <c r="B40" s="372" t="s">
        <v>703</v>
      </c>
      <c r="C40" s="370"/>
      <c r="D40" s="370">
        <v>3340800</v>
      </c>
      <c r="E40" s="371">
        <f t="shared" si="0"/>
        <v>3340800</v>
      </c>
    </row>
    <row r="41" spans="1:5" ht="15" customHeight="1">
      <c r="A41" s="369" t="s">
        <v>646</v>
      </c>
      <c r="B41" s="372" t="s">
        <v>704</v>
      </c>
      <c r="C41" s="370"/>
      <c r="D41" s="370">
        <v>1252800</v>
      </c>
      <c r="E41" s="371">
        <f t="shared" si="0"/>
        <v>1252800</v>
      </c>
    </row>
    <row r="42" spans="1:5" ht="15" customHeight="1">
      <c r="A42" s="369" t="s">
        <v>647</v>
      </c>
      <c r="B42" s="372" t="s">
        <v>705</v>
      </c>
      <c r="C42" s="370"/>
      <c r="D42" s="370">
        <v>2088000</v>
      </c>
      <c r="E42" s="371">
        <f t="shared" si="0"/>
        <v>2088000</v>
      </c>
    </row>
    <row r="43" spans="1:5" ht="15" customHeight="1">
      <c r="A43" s="369" t="s">
        <v>648</v>
      </c>
      <c r="B43" s="372" t="s">
        <v>706</v>
      </c>
      <c r="C43" s="370"/>
      <c r="D43" s="370">
        <v>1670400</v>
      </c>
      <c r="E43" s="371">
        <f t="shared" si="0"/>
        <v>1670400</v>
      </c>
    </row>
    <row r="44" spans="1:5" ht="15" customHeight="1">
      <c r="A44" s="369" t="s">
        <v>649</v>
      </c>
      <c r="B44" s="372" t="s">
        <v>576</v>
      </c>
      <c r="C44" s="370">
        <v>8640000</v>
      </c>
      <c r="D44" s="370">
        <v>5760000</v>
      </c>
      <c r="E44" s="371">
        <f t="shared" si="0"/>
        <v>-2880000</v>
      </c>
    </row>
    <row r="45" spans="1:5" ht="15" customHeight="1">
      <c r="A45" s="369" t="s">
        <v>568</v>
      </c>
      <c r="B45" s="372" t="s">
        <v>577</v>
      </c>
      <c r="C45" s="370">
        <v>1300000</v>
      </c>
      <c r="D45" s="370">
        <v>2275000</v>
      </c>
      <c r="E45" s="371">
        <f t="shared" si="0"/>
        <v>975000</v>
      </c>
    </row>
    <row r="46" spans="1:5" ht="15" customHeight="1">
      <c r="A46" s="369" t="s">
        <v>650</v>
      </c>
      <c r="B46" s="372" t="s">
        <v>579</v>
      </c>
      <c r="C46" s="370">
        <v>31500000</v>
      </c>
      <c r="D46" s="370">
        <v>29610000</v>
      </c>
      <c r="E46" s="371">
        <f t="shared" si="0"/>
        <v>-1890000</v>
      </c>
    </row>
    <row r="47" spans="1:5" ht="15" customHeight="1">
      <c r="A47" s="369" t="s">
        <v>651</v>
      </c>
      <c r="B47" s="372" t="s">
        <v>707</v>
      </c>
      <c r="C47" s="370">
        <v>18703000</v>
      </c>
      <c r="D47" s="370">
        <v>20001000</v>
      </c>
      <c r="E47" s="371">
        <f t="shared" si="0"/>
        <v>1298000</v>
      </c>
    </row>
    <row r="48" spans="1:5" ht="15" customHeight="1">
      <c r="A48" s="369" t="s">
        <v>569</v>
      </c>
      <c r="B48" s="372" t="s">
        <v>581</v>
      </c>
      <c r="C48" s="370">
        <v>148824000</v>
      </c>
      <c r="D48" s="370">
        <v>140874000</v>
      </c>
      <c r="E48" s="371">
        <f t="shared" si="0"/>
        <v>-7950000</v>
      </c>
    </row>
    <row r="49" spans="1:5" ht="15" customHeight="1">
      <c r="A49" s="369" t="s">
        <v>652</v>
      </c>
      <c r="B49" s="372" t="s">
        <v>582</v>
      </c>
      <c r="C49" s="370">
        <v>0</v>
      </c>
      <c r="D49" s="370">
        <v>10965000</v>
      </c>
      <c r="E49" s="371">
        <f t="shared" si="0"/>
        <v>10965000</v>
      </c>
    </row>
    <row r="50" spans="1:5" ht="15" customHeight="1">
      <c r="A50" s="369" t="s">
        <v>570</v>
      </c>
      <c r="B50" s="372" t="s">
        <v>583</v>
      </c>
      <c r="C50" s="370">
        <v>4094000</v>
      </c>
      <c r="D50" s="370">
        <v>4002000</v>
      </c>
      <c r="E50" s="371">
        <f t="shared" si="0"/>
        <v>-92000</v>
      </c>
    </row>
    <row r="51" spans="1:5" ht="22.5" customHeight="1">
      <c r="A51" s="369" t="s">
        <v>571</v>
      </c>
      <c r="B51" s="372" t="s">
        <v>708</v>
      </c>
      <c r="C51" s="370">
        <v>16744000</v>
      </c>
      <c r="D51" s="370">
        <v>16905000</v>
      </c>
      <c r="E51" s="371">
        <f t="shared" si="0"/>
        <v>161000</v>
      </c>
    </row>
    <row r="52" spans="1:5" ht="15" customHeight="1">
      <c r="A52" s="369" t="s">
        <v>653</v>
      </c>
      <c r="B52" s="372" t="s">
        <v>709</v>
      </c>
      <c r="C52" s="370">
        <v>3813000</v>
      </c>
      <c r="D52" s="370">
        <v>2214000</v>
      </c>
      <c r="E52" s="371">
        <f t="shared" si="0"/>
        <v>-1599000</v>
      </c>
    </row>
    <row r="53" spans="1:5" ht="15" customHeight="1">
      <c r="A53" s="369" t="s">
        <v>654</v>
      </c>
      <c r="B53" s="372" t="s">
        <v>710</v>
      </c>
      <c r="C53" s="370">
        <v>5391500</v>
      </c>
      <c r="D53" s="370">
        <v>0</v>
      </c>
      <c r="E53" s="371">
        <f t="shared" si="0"/>
        <v>-5391500</v>
      </c>
    </row>
    <row r="54" spans="1:5" ht="15" customHeight="1">
      <c r="A54" s="369" t="s">
        <v>655</v>
      </c>
      <c r="B54" s="372" t="s">
        <v>711</v>
      </c>
      <c r="C54" s="370">
        <v>0</v>
      </c>
      <c r="D54" s="370">
        <v>1107000</v>
      </c>
      <c r="E54" s="371">
        <f t="shared" si="0"/>
        <v>1107000</v>
      </c>
    </row>
    <row r="55" spans="1:5" ht="15" customHeight="1">
      <c r="A55" s="369" t="s">
        <v>572</v>
      </c>
      <c r="B55" s="372" t="s">
        <v>584</v>
      </c>
      <c r="C55" s="370">
        <v>1353000</v>
      </c>
      <c r="D55" s="370">
        <v>2152500</v>
      </c>
      <c r="E55" s="371">
        <f t="shared" si="0"/>
        <v>799500</v>
      </c>
    </row>
    <row r="56" spans="1:5" ht="15" customHeight="1">
      <c r="A56" s="369" t="s">
        <v>573</v>
      </c>
      <c r="B56" s="372" t="s">
        <v>585</v>
      </c>
      <c r="C56" s="370">
        <v>2430000</v>
      </c>
      <c r="D56" s="370">
        <v>1665000</v>
      </c>
      <c r="E56" s="371">
        <f t="shared" si="0"/>
        <v>-765000</v>
      </c>
    </row>
    <row r="57" spans="1:5" ht="15" customHeight="1">
      <c r="A57" s="369" t="s">
        <v>574</v>
      </c>
      <c r="B57" s="372" t="s">
        <v>586</v>
      </c>
      <c r="C57" s="370">
        <v>3146000</v>
      </c>
      <c r="D57" s="370">
        <v>2931500</v>
      </c>
      <c r="E57" s="371">
        <f t="shared" si="0"/>
        <v>-214500</v>
      </c>
    </row>
    <row r="58" spans="1:5" ht="15" customHeight="1">
      <c r="A58" s="369" t="s">
        <v>656</v>
      </c>
      <c r="B58" s="372" t="s">
        <v>712</v>
      </c>
      <c r="C58" s="370">
        <v>1862640</v>
      </c>
      <c r="D58" s="370">
        <v>1820160</v>
      </c>
      <c r="E58" s="371">
        <f t="shared" si="0"/>
        <v>-42480</v>
      </c>
    </row>
    <row r="59" spans="1:5" ht="15" customHeight="1">
      <c r="A59" s="369" t="s">
        <v>657</v>
      </c>
      <c r="B59" s="372" t="s">
        <v>713</v>
      </c>
      <c r="C59" s="370">
        <v>540000</v>
      </c>
      <c r="D59" s="370">
        <v>480000</v>
      </c>
      <c r="E59" s="371">
        <f t="shared" si="0"/>
        <v>-60000</v>
      </c>
    </row>
    <row r="60" spans="1:5" ht="15" customHeight="1">
      <c r="A60" s="369" t="s">
        <v>658</v>
      </c>
      <c r="B60" s="372" t="s">
        <v>714</v>
      </c>
      <c r="C60" s="370">
        <v>1005000</v>
      </c>
      <c r="D60" s="370">
        <v>1170000</v>
      </c>
      <c r="E60" s="371">
        <f t="shared" si="0"/>
        <v>165000</v>
      </c>
    </row>
    <row r="61" spans="1:5" ht="15" customHeight="1">
      <c r="A61" s="369" t="s">
        <v>659</v>
      </c>
      <c r="B61" s="372" t="s">
        <v>715</v>
      </c>
      <c r="C61" s="370">
        <v>1455000</v>
      </c>
      <c r="D61" s="370">
        <v>1875000</v>
      </c>
      <c r="E61" s="371">
        <f t="shared" si="0"/>
        <v>420000</v>
      </c>
    </row>
    <row r="62" spans="1:5" ht="15" customHeight="1">
      <c r="A62" s="369" t="s">
        <v>660</v>
      </c>
      <c r="B62" s="372" t="s">
        <v>587</v>
      </c>
      <c r="C62" s="370">
        <v>2145000</v>
      </c>
      <c r="D62" s="370">
        <v>2925000</v>
      </c>
      <c r="E62" s="371">
        <f t="shared" si="0"/>
        <v>780000</v>
      </c>
    </row>
    <row r="63" spans="1:5" ht="15" customHeight="1">
      <c r="A63" s="369" t="s">
        <v>661</v>
      </c>
      <c r="B63" s="372" t="s">
        <v>716</v>
      </c>
      <c r="C63" s="370">
        <v>2010000</v>
      </c>
      <c r="D63" s="370">
        <v>1680000</v>
      </c>
      <c r="E63" s="371">
        <f t="shared" si="0"/>
        <v>-330000</v>
      </c>
    </row>
    <row r="64" spans="1:5" ht="15" customHeight="1">
      <c r="A64" s="369" t="s">
        <v>662</v>
      </c>
      <c r="B64" s="372" t="s">
        <v>717</v>
      </c>
      <c r="C64" s="370">
        <v>3375000</v>
      </c>
      <c r="D64" s="370">
        <v>1980000</v>
      </c>
      <c r="E64" s="371">
        <f aca="true" t="shared" si="1" ref="E64:E79">D64-C64</f>
        <v>-1395000</v>
      </c>
    </row>
    <row r="65" spans="1:5" ht="15" customHeight="1">
      <c r="A65" s="369" t="s">
        <v>663</v>
      </c>
      <c r="B65" s="372" t="s">
        <v>718</v>
      </c>
      <c r="C65" s="370">
        <v>3510000</v>
      </c>
      <c r="D65" s="370">
        <v>2835000</v>
      </c>
      <c r="E65" s="371">
        <f t="shared" si="1"/>
        <v>-675000</v>
      </c>
    </row>
    <row r="66" spans="1:5" ht="15" customHeight="1">
      <c r="A66" s="369" t="s">
        <v>664</v>
      </c>
      <c r="B66" s="372" t="s">
        <v>719</v>
      </c>
      <c r="C66" s="370">
        <v>2565000</v>
      </c>
      <c r="D66" s="370">
        <v>2520000</v>
      </c>
      <c r="E66" s="371">
        <f t="shared" si="1"/>
        <v>-45000</v>
      </c>
    </row>
    <row r="67" spans="1:5" ht="15" customHeight="1">
      <c r="A67" s="369" t="s">
        <v>665</v>
      </c>
      <c r="B67" s="372" t="s">
        <v>720</v>
      </c>
      <c r="C67" s="370">
        <v>2310000</v>
      </c>
      <c r="D67" s="370">
        <v>1595000</v>
      </c>
      <c r="E67" s="371">
        <f t="shared" si="1"/>
        <v>-715000</v>
      </c>
    </row>
    <row r="68" spans="1:5" ht="15" customHeight="1">
      <c r="A68" s="369" t="s">
        <v>666</v>
      </c>
      <c r="B68" s="372" t="s">
        <v>721</v>
      </c>
      <c r="C68" s="370">
        <v>5445000</v>
      </c>
      <c r="D68" s="370">
        <v>4840000</v>
      </c>
      <c r="E68" s="371">
        <f t="shared" si="1"/>
        <v>-605000</v>
      </c>
    </row>
    <row r="69" spans="1:5" ht="15" customHeight="1">
      <c r="A69" s="369" t="s">
        <v>667</v>
      </c>
      <c r="B69" s="372" t="s">
        <v>722</v>
      </c>
      <c r="C69" s="370">
        <v>8360000</v>
      </c>
      <c r="D69" s="370">
        <v>3630000</v>
      </c>
      <c r="E69" s="371">
        <f t="shared" si="1"/>
        <v>-4730000</v>
      </c>
    </row>
    <row r="70" spans="1:5" ht="15" customHeight="1">
      <c r="A70" s="369" t="s">
        <v>668</v>
      </c>
      <c r="B70" s="372" t="s">
        <v>723</v>
      </c>
      <c r="C70" s="370">
        <v>3190000</v>
      </c>
      <c r="D70" s="370">
        <v>6985000</v>
      </c>
      <c r="E70" s="371">
        <f t="shared" si="1"/>
        <v>3795000</v>
      </c>
    </row>
    <row r="71" spans="1:5" ht="15" customHeight="1">
      <c r="A71" s="369" t="s">
        <v>669</v>
      </c>
      <c r="B71" s="372" t="s">
        <v>724</v>
      </c>
      <c r="C71" s="370">
        <v>4125000</v>
      </c>
      <c r="D71" s="370">
        <v>4070000</v>
      </c>
      <c r="E71" s="371">
        <f t="shared" si="1"/>
        <v>-55000</v>
      </c>
    </row>
    <row r="72" spans="1:5" ht="15" customHeight="1">
      <c r="A72" s="369" t="s">
        <v>670</v>
      </c>
      <c r="B72" s="372" t="s">
        <v>725</v>
      </c>
      <c r="C72" s="370">
        <v>10010000</v>
      </c>
      <c r="D72" s="370">
        <v>12540000</v>
      </c>
      <c r="E72" s="371">
        <f t="shared" si="1"/>
        <v>2530000</v>
      </c>
    </row>
    <row r="73" spans="1:5" ht="15" customHeight="1">
      <c r="A73" s="369" t="s">
        <v>671</v>
      </c>
      <c r="B73" s="372" t="s">
        <v>726</v>
      </c>
      <c r="C73" s="370">
        <v>4950000</v>
      </c>
      <c r="D73" s="370">
        <v>4125000</v>
      </c>
      <c r="E73" s="371">
        <f t="shared" si="1"/>
        <v>-825000</v>
      </c>
    </row>
    <row r="74" spans="1:5" ht="15" customHeight="1">
      <c r="A74" s="369" t="s">
        <v>672</v>
      </c>
      <c r="B74" s="372" t="s">
        <v>727</v>
      </c>
      <c r="C74" s="370">
        <v>4400000</v>
      </c>
      <c r="D74" s="370">
        <v>5280000</v>
      </c>
      <c r="E74" s="371">
        <f t="shared" si="1"/>
        <v>880000</v>
      </c>
    </row>
    <row r="75" spans="1:5" ht="23.25" customHeight="1">
      <c r="A75" s="369" t="s">
        <v>578</v>
      </c>
      <c r="B75" s="372" t="s">
        <v>728</v>
      </c>
      <c r="C75" s="370">
        <v>2580000</v>
      </c>
      <c r="D75" s="370">
        <v>2570000</v>
      </c>
      <c r="E75" s="371">
        <f t="shared" si="1"/>
        <v>-10000</v>
      </c>
    </row>
    <row r="76" spans="1:5" ht="23.25" customHeight="1">
      <c r="A76" s="369" t="s">
        <v>580</v>
      </c>
      <c r="B76" s="372" t="s">
        <v>729</v>
      </c>
      <c r="C76" s="370">
        <v>3060000</v>
      </c>
      <c r="D76" s="370">
        <v>3130000</v>
      </c>
      <c r="E76" s="371">
        <f t="shared" si="1"/>
        <v>70000</v>
      </c>
    </row>
    <row r="77" spans="1:5" ht="19.5" customHeight="1">
      <c r="A77" s="369" t="s">
        <v>673</v>
      </c>
      <c r="B77" s="372" t="s">
        <v>730</v>
      </c>
      <c r="C77" s="370">
        <v>3030000</v>
      </c>
      <c r="D77" s="370">
        <v>3110000</v>
      </c>
      <c r="E77" s="371">
        <f t="shared" si="1"/>
        <v>80000</v>
      </c>
    </row>
    <row r="78" spans="1:5" ht="15" customHeight="1">
      <c r="A78" s="369" t="s">
        <v>674</v>
      </c>
      <c r="B78" s="372" t="s">
        <v>731</v>
      </c>
      <c r="C78" s="370">
        <v>1180000</v>
      </c>
      <c r="D78" s="370">
        <v>1430000</v>
      </c>
      <c r="E78" s="371">
        <f t="shared" si="1"/>
        <v>250000</v>
      </c>
    </row>
    <row r="79" spans="1:5" ht="15" customHeight="1" thickBot="1">
      <c r="A79" s="369" t="s">
        <v>675</v>
      </c>
      <c r="B79" s="372" t="s">
        <v>732</v>
      </c>
      <c r="C79" s="370">
        <v>14538854</v>
      </c>
      <c r="D79" s="370">
        <v>14538854</v>
      </c>
      <c r="E79" s="371">
        <f t="shared" si="1"/>
        <v>0</v>
      </c>
    </row>
    <row r="80" spans="1:7" ht="15" customHeight="1" thickBot="1">
      <c r="A80" s="375"/>
      <c r="B80" s="376" t="s">
        <v>110</v>
      </c>
      <c r="C80" s="377">
        <f>SUM(C6:C79)</f>
        <v>1156666599</v>
      </c>
      <c r="D80" s="377">
        <f>SUM(D6:D79)</f>
        <v>1140045119</v>
      </c>
      <c r="E80" s="378">
        <f>SUM(E6:E79)</f>
        <v>-16621480</v>
      </c>
      <c r="G80" s="114"/>
    </row>
    <row r="82" spans="1:5" ht="15" customHeight="1">
      <c r="A82" s="595" t="s">
        <v>596</v>
      </c>
      <c r="B82" s="595"/>
      <c r="C82" s="595"/>
      <c r="D82" s="595"/>
      <c r="E82" s="595"/>
    </row>
    <row r="83" spans="1:5" ht="15" customHeight="1" thickBot="1">
      <c r="A83" s="317"/>
      <c r="B83" s="317"/>
      <c r="C83" s="317"/>
      <c r="D83" s="317"/>
      <c r="E83" s="317"/>
    </row>
    <row r="84" spans="1:5" ht="15" customHeight="1" thickBot="1">
      <c r="A84" s="363" t="s">
        <v>563</v>
      </c>
      <c r="B84" s="364" t="s">
        <v>298</v>
      </c>
      <c r="C84" s="364" t="s">
        <v>564</v>
      </c>
      <c r="D84" s="364" t="s">
        <v>565</v>
      </c>
      <c r="E84" s="365" t="s">
        <v>566</v>
      </c>
    </row>
    <row r="85" spans="1:5" ht="15" customHeight="1">
      <c r="A85" s="379" t="s">
        <v>733</v>
      </c>
      <c r="B85" s="380" t="s">
        <v>588</v>
      </c>
      <c r="C85" s="380">
        <v>3346200</v>
      </c>
      <c r="D85" s="380">
        <v>3346200</v>
      </c>
      <c r="E85" s="381">
        <f aca="true" t="shared" si="2" ref="E85:E94">D85-C85</f>
        <v>0</v>
      </c>
    </row>
    <row r="86" spans="1:5" ht="15" customHeight="1">
      <c r="A86" s="382" t="s">
        <v>734</v>
      </c>
      <c r="B86" s="370" t="s">
        <v>740</v>
      </c>
      <c r="C86" s="370">
        <v>0</v>
      </c>
      <c r="D86" s="370">
        <v>0</v>
      </c>
      <c r="E86" s="371">
        <f t="shared" si="2"/>
        <v>0</v>
      </c>
    </row>
    <row r="87" spans="1:5" ht="15" customHeight="1">
      <c r="A87" s="382" t="s">
        <v>735</v>
      </c>
      <c r="B87" s="370" t="s">
        <v>741</v>
      </c>
      <c r="C87" s="370">
        <v>10029505</v>
      </c>
      <c r="D87" s="370">
        <v>10029505</v>
      </c>
      <c r="E87" s="371">
        <f t="shared" si="2"/>
        <v>0</v>
      </c>
    </row>
    <row r="88" spans="1:5" ht="15" customHeight="1">
      <c r="A88" s="382" t="s">
        <v>589</v>
      </c>
      <c r="B88" s="370" t="s">
        <v>590</v>
      </c>
      <c r="C88" s="370">
        <v>11220000</v>
      </c>
      <c r="D88" s="370">
        <v>11220000</v>
      </c>
      <c r="E88" s="371">
        <f t="shared" si="2"/>
        <v>0</v>
      </c>
    </row>
    <row r="89" spans="1:5" ht="15" customHeight="1">
      <c r="A89" s="382" t="s">
        <v>591</v>
      </c>
      <c r="B89" s="370" t="s">
        <v>592</v>
      </c>
      <c r="C89" s="370">
        <v>357200</v>
      </c>
      <c r="D89" s="370">
        <v>329000</v>
      </c>
      <c r="E89" s="371">
        <f t="shared" si="2"/>
        <v>-28200</v>
      </c>
    </row>
    <row r="90" spans="1:5" ht="15" customHeight="1">
      <c r="A90" s="382" t="s">
        <v>736</v>
      </c>
      <c r="B90" s="383" t="s">
        <v>742</v>
      </c>
      <c r="C90" s="370">
        <v>223302174</v>
      </c>
      <c r="D90" s="370">
        <v>223302174</v>
      </c>
      <c r="E90" s="371">
        <f t="shared" si="2"/>
        <v>0</v>
      </c>
    </row>
    <row r="91" spans="1:5" ht="24" customHeight="1">
      <c r="A91" s="382" t="s">
        <v>737</v>
      </c>
      <c r="B91" s="372" t="s">
        <v>743</v>
      </c>
      <c r="C91" s="370">
        <v>4797189</v>
      </c>
      <c r="D91" s="370">
        <v>4797189</v>
      </c>
      <c r="E91" s="371">
        <f t="shared" si="2"/>
        <v>0</v>
      </c>
    </row>
    <row r="92" spans="1:5" ht="24" customHeight="1">
      <c r="A92" s="382" t="s">
        <v>738</v>
      </c>
      <c r="B92" s="372" t="s">
        <v>744</v>
      </c>
      <c r="C92" s="370">
        <v>5320820</v>
      </c>
      <c r="D92" s="370">
        <v>5320820</v>
      </c>
      <c r="E92" s="371">
        <f t="shared" si="2"/>
        <v>0</v>
      </c>
    </row>
    <row r="93" spans="1:5" ht="24" customHeight="1">
      <c r="A93" s="382" t="s">
        <v>739</v>
      </c>
      <c r="B93" s="372" t="s">
        <v>745</v>
      </c>
      <c r="C93" s="370">
        <v>1000000</v>
      </c>
      <c r="D93" s="370">
        <v>1000000</v>
      </c>
      <c r="E93" s="371">
        <f t="shared" si="2"/>
        <v>0</v>
      </c>
    </row>
    <row r="94" spans="1:5" ht="24" customHeight="1" thickBot="1">
      <c r="A94" s="384" t="s">
        <v>25</v>
      </c>
      <c r="B94" s="196" t="s">
        <v>746</v>
      </c>
      <c r="C94" s="373">
        <v>2340000</v>
      </c>
      <c r="D94" s="373">
        <v>0</v>
      </c>
      <c r="E94" s="374">
        <f t="shared" si="2"/>
        <v>-2340000</v>
      </c>
    </row>
    <row r="95" spans="1:7" ht="15" customHeight="1" thickBot="1">
      <c r="A95" s="375"/>
      <c r="B95" s="376" t="s">
        <v>110</v>
      </c>
      <c r="C95" s="377">
        <f>SUM(C85:C94)</f>
        <v>261713088</v>
      </c>
      <c r="D95" s="377">
        <f>SUM(D85:D94)</f>
        <v>259344888</v>
      </c>
      <c r="E95" s="378">
        <f>SUM(E85:E94)</f>
        <v>-2368200</v>
      </c>
      <c r="G95" s="114"/>
    </row>
    <row r="96" spans="1:5" ht="15" customHeight="1">
      <c r="A96" s="385"/>
      <c r="B96" s="386"/>
      <c r="C96" s="385"/>
      <c r="D96" s="385"/>
      <c r="E96" s="385"/>
    </row>
    <row r="97" spans="1:5" ht="15" customHeight="1">
      <c r="A97" s="595" t="s">
        <v>597</v>
      </c>
      <c r="B97" s="595"/>
      <c r="C97" s="595"/>
      <c r="D97" s="595"/>
      <c r="E97" s="595"/>
    </row>
    <row r="98" spans="1:5" ht="15" customHeight="1" thickBot="1">
      <c r="A98" s="317"/>
      <c r="B98" s="317"/>
      <c r="C98" s="317"/>
      <c r="D98" s="317"/>
      <c r="E98" s="317"/>
    </row>
    <row r="99" spans="1:5" ht="15" customHeight="1">
      <c r="A99" s="387" t="s">
        <v>563</v>
      </c>
      <c r="B99" s="388" t="s">
        <v>298</v>
      </c>
      <c r="C99" s="388" t="s">
        <v>564</v>
      </c>
      <c r="D99" s="388" t="s">
        <v>565</v>
      </c>
      <c r="E99" s="389" t="s">
        <v>566</v>
      </c>
    </row>
    <row r="100" spans="1:5" ht="15" customHeight="1">
      <c r="A100" s="154"/>
      <c r="B100" s="383" t="s">
        <v>593</v>
      </c>
      <c r="C100" s="383">
        <v>106273360</v>
      </c>
      <c r="D100" s="370">
        <v>106273360</v>
      </c>
      <c r="E100" s="371">
        <f>D100-C100</f>
        <v>0</v>
      </c>
    </row>
    <row r="101" spans="1:5" ht="15" customHeight="1">
      <c r="A101" s="156"/>
      <c r="B101" s="391" t="s">
        <v>747</v>
      </c>
      <c r="C101" s="391">
        <v>5940681</v>
      </c>
      <c r="D101" s="373">
        <v>5940681</v>
      </c>
      <c r="E101" s="374"/>
    </row>
    <row r="102" spans="1:5" ht="15" customHeight="1" thickBot="1">
      <c r="A102" s="156"/>
      <c r="B102" s="390" t="s">
        <v>594</v>
      </c>
      <c r="C102" s="391">
        <v>258540996</v>
      </c>
      <c r="D102" s="391">
        <v>254669036</v>
      </c>
      <c r="E102" s="374">
        <f>D102-C102</f>
        <v>-3871960</v>
      </c>
    </row>
    <row r="103" spans="1:7" ht="15" customHeight="1" thickBot="1">
      <c r="A103" s="375"/>
      <c r="B103" s="376" t="s">
        <v>110</v>
      </c>
      <c r="C103" s="377">
        <f>SUM(C100:C102)</f>
        <v>370755037</v>
      </c>
      <c r="D103" s="377">
        <f>SUM(D100:D102)</f>
        <v>366883077</v>
      </c>
      <c r="E103" s="377">
        <f>SUM(E100:E102)</f>
        <v>-3871960</v>
      </c>
      <c r="G103" s="114"/>
    </row>
    <row r="104" ht="15" customHeight="1" thickBot="1"/>
    <row r="105" spans="1:5" ht="15" customHeight="1" thickBot="1">
      <c r="A105" s="375"/>
      <c r="B105" s="376" t="s">
        <v>107</v>
      </c>
      <c r="C105" s="377">
        <f>C80+C95+C103</f>
        <v>1789134724</v>
      </c>
      <c r="D105" s="377">
        <f>D80+D95+D103</f>
        <v>1766273084</v>
      </c>
      <c r="E105" s="377">
        <f>D105-C105</f>
        <v>-22861640</v>
      </c>
    </row>
  </sheetData>
  <sheetProtection password="CF05" sheet="1" objects="1" scenarios="1"/>
  <mergeCells count="5">
    <mergeCell ref="A1:E1"/>
    <mergeCell ref="A3:E3"/>
    <mergeCell ref="A82:E82"/>
    <mergeCell ref="A97:E97"/>
    <mergeCell ref="A2:E2"/>
  </mergeCells>
  <printOptions/>
  <pageMargins left="0.75" right="0.75" top="1" bottom="1" header="0.5" footer="0.5"/>
  <pageSetup horizontalDpi="600" verticalDpi="600" orientation="portrait" paperSize="9" scale="90" r:id="rId3"/>
  <rowBreaks count="1" manualBreakCount="1">
    <brk id="80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508" t="s">
        <v>419</v>
      </c>
      <c r="B1" s="508"/>
      <c r="C1" s="508"/>
    </row>
    <row r="2" spans="1:3" ht="12.75">
      <c r="A2" s="520"/>
      <c r="B2" s="520"/>
      <c r="C2" s="520"/>
    </row>
    <row r="3" spans="1:3" ht="12.75">
      <c r="A3" s="520" t="s">
        <v>381</v>
      </c>
      <c r="B3" s="520"/>
      <c r="C3" s="520"/>
    </row>
    <row r="4" spans="1:3" ht="13.5" thickBot="1">
      <c r="A4" s="509" t="s">
        <v>382</v>
      </c>
      <c r="B4" s="509"/>
      <c r="C4" s="509"/>
    </row>
    <row r="5" spans="1:3" ht="13.5" thickTop="1">
      <c r="A5" s="153"/>
      <c r="B5" s="153"/>
      <c r="C5" s="153"/>
    </row>
    <row r="6" ht="13.5" thickBot="1"/>
    <row r="7" spans="1:3" ht="13.5" thickBot="1">
      <c r="A7" s="164" t="s">
        <v>260</v>
      </c>
      <c r="B7" s="165" t="s">
        <v>374</v>
      </c>
      <c r="C7" s="166" t="s">
        <v>376</v>
      </c>
    </row>
    <row r="8" spans="1:3" ht="12.75">
      <c r="A8" s="161" t="s">
        <v>4</v>
      </c>
      <c r="B8" s="162">
        <f>'1.szmelléklet bevétel'!E14</f>
        <v>1654364</v>
      </c>
      <c r="C8" s="163">
        <f>B8/B$15</f>
        <v>0.2173362539841687</v>
      </c>
    </row>
    <row r="9" spans="1:3" ht="12.75">
      <c r="A9" s="154" t="s">
        <v>15</v>
      </c>
      <c r="B9" s="139">
        <f>'1.szmelléklet bevétel'!E26</f>
        <v>1922733</v>
      </c>
      <c r="C9" s="155">
        <f aca="true" t="shared" si="0" ref="C9:C14">B9/B$15</f>
        <v>0.2525922878107494</v>
      </c>
    </row>
    <row r="10" spans="1:3" ht="12.75">
      <c r="A10" s="154" t="s">
        <v>375</v>
      </c>
      <c r="B10" s="139">
        <f>'1.szmelléklet bevétel'!E32</f>
        <v>259019</v>
      </c>
      <c r="C10" s="155">
        <f t="shared" si="0"/>
        <v>0.034027710449892154</v>
      </c>
    </row>
    <row r="11" spans="1:3" ht="12.75">
      <c r="A11" s="154" t="s">
        <v>26</v>
      </c>
      <c r="B11" s="139">
        <f>'1.szmelléklet bevétel'!E42</f>
        <v>2645302</v>
      </c>
      <c r="C11" s="155">
        <f t="shared" si="0"/>
        <v>0.34751724973272474</v>
      </c>
    </row>
    <row r="12" spans="1:3" ht="12.75">
      <c r="A12" s="154" t="s">
        <v>34</v>
      </c>
      <c r="B12" s="139">
        <f>'1.szmelléklet bevétel'!E43</f>
        <v>10677</v>
      </c>
      <c r="C12" s="155">
        <f t="shared" si="0"/>
        <v>0.0014026533361394282</v>
      </c>
    </row>
    <row r="13" spans="1:3" ht="12.75">
      <c r="A13" s="154" t="s">
        <v>36</v>
      </c>
      <c r="B13" s="139">
        <f>'1.szmelléklet bevétel'!E47</f>
        <v>954389</v>
      </c>
      <c r="C13" s="155">
        <f t="shared" si="0"/>
        <v>0.1253794993748031</v>
      </c>
    </row>
    <row r="14" spans="1:5" ht="13.5" thickBot="1">
      <c r="A14" s="156" t="s">
        <v>40</v>
      </c>
      <c r="B14" s="140">
        <f>'1.szmelléklet bevétel'!E49</f>
        <v>165518</v>
      </c>
      <c r="C14" s="157">
        <f t="shared" si="0"/>
        <v>0.021744345311522514</v>
      </c>
      <c r="E14" s="216"/>
    </row>
    <row r="15" spans="1:3" ht="13.5" thickBot="1">
      <c r="A15" s="158" t="s">
        <v>107</v>
      </c>
      <c r="B15" s="159">
        <f>SUM(B8:B14)</f>
        <v>7612002</v>
      </c>
      <c r="C15" s="160">
        <f>SUM(C8:C14)</f>
        <v>1</v>
      </c>
    </row>
    <row r="30" ht="13.5" thickBot="1"/>
    <row r="31" spans="1:3" ht="13.5" thickBot="1">
      <c r="A31" s="164" t="s">
        <v>377</v>
      </c>
      <c r="B31" s="165" t="s">
        <v>374</v>
      </c>
      <c r="C31" s="166" t="s">
        <v>376</v>
      </c>
    </row>
    <row r="32" spans="1:3" ht="12.75">
      <c r="A32" s="172" t="s">
        <v>124</v>
      </c>
      <c r="B32" s="162">
        <f>'1sz melléklet kiadás'!E36</f>
        <v>2394957</v>
      </c>
      <c r="C32" s="163">
        <f>B32/B$39</f>
        <v>0.3111575567755807</v>
      </c>
    </row>
    <row r="33" spans="1:3" ht="12.75">
      <c r="A33" s="167" t="s">
        <v>303</v>
      </c>
      <c r="B33" s="139">
        <f>'1sz melléklet kiadás'!E37</f>
        <v>755136</v>
      </c>
      <c r="C33" s="155">
        <f aca="true" t="shared" si="1" ref="C33:C38">B33/B$39</f>
        <v>0.09810876470570658</v>
      </c>
    </row>
    <row r="34" spans="1:3" ht="12.75">
      <c r="A34" s="167" t="s">
        <v>127</v>
      </c>
      <c r="B34" s="139">
        <f>'1sz melléklet kiadás'!E38</f>
        <v>1573416</v>
      </c>
      <c r="C34" s="155">
        <f t="shared" si="1"/>
        <v>0.20442132295135448</v>
      </c>
    </row>
    <row r="35" spans="1:3" ht="12.75">
      <c r="A35" s="167" t="s">
        <v>378</v>
      </c>
      <c r="B35" s="139">
        <f>'1sz melléklet kiadás'!E45</f>
        <v>2182306</v>
      </c>
      <c r="C35" s="155">
        <f t="shared" si="1"/>
        <v>0.2835295176893324</v>
      </c>
    </row>
    <row r="36" spans="1:3" ht="12.75">
      <c r="A36" s="167" t="s">
        <v>299</v>
      </c>
      <c r="B36" s="139">
        <f>'1sz melléklet kiadás'!E48+'1sz melléklet kiadás'!E49</f>
        <v>0</v>
      </c>
      <c r="C36" s="155">
        <f t="shared" si="1"/>
        <v>0</v>
      </c>
    </row>
    <row r="37" spans="1:3" ht="12.75">
      <c r="A37" s="167" t="s">
        <v>379</v>
      </c>
      <c r="B37" s="139">
        <f>'1sz melléklet kiadás'!E51+'1sz melléklet kiadás'!E52+'1sz melléklet kiadás'!E53</f>
        <v>517037</v>
      </c>
      <c r="C37" s="155">
        <f t="shared" si="1"/>
        <v>0.06717447105838473</v>
      </c>
    </row>
    <row r="38" spans="1:5" ht="28.5" customHeight="1" thickBot="1">
      <c r="A38" s="168" t="s">
        <v>380</v>
      </c>
      <c r="B38" s="140">
        <f>'1sz melléklet kiadás'!E39+'1sz melléklet kiadás'!E40+'1sz melléklet kiadás'!E41+'1sz melléklet kiadás'!E42+'1sz melléklet kiadás'!E50</f>
        <v>274075</v>
      </c>
      <c r="C38" s="157">
        <f t="shared" si="1"/>
        <v>0.035608366819641135</v>
      </c>
      <c r="E38" s="216"/>
    </row>
    <row r="39" spans="1:3" ht="13.5" thickBot="1">
      <c r="A39" s="169" t="s">
        <v>107</v>
      </c>
      <c r="B39" s="170">
        <f>SUM(B32:B38)</f>
        <v>7696927</v>
      </c>
      <c r="C39" s="171">
        <f>SUM(C32:C38)</f>
        <v>1</v>
      </c>
    </row>
  </sheetData>
  <sheetProtection password="CF05" sheet="1" objects="1" scenarios="1"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11.28125" style="0" customWidth="1"/>
    <col min="4" max="4" width="11.140625" style="0" customWidth="1"/>
    <col min="5" max="5" width="11.00390625" style="0" customWidth="1"/>
  </cols>
  <sheetData>
    <row r="1" spans="1:6" ht="12.75">
      <c r="A1" s="508" t="s">
        <v>258</v>
      </c>
      <c r="B1" s="508"/>
      <c r="C1" s="508"/>
      <c r="D1" s="508"/>
      <c r="E1" s="508"/>
      <c r="F1" s="508"/>
    </row>
    <row r="2" spans="1:6" ht="13.5" thickBot="1">
      <c r="A2" s="509" t="s">
        <v>607</v>
      </c>
      <c r="B2" s="509"/>
      <c r="C2" s="509"/>
      <c r="D2" s="509"/>
      <c r="E2" s="509"/>
      <c r="F2" s="509"/>
    </row>
    <row r="3" spans="1:6" ht="12.75" customHeight="1" thickBot="1" thickTop="1">
      <c r="A3" s="50"/>
      <c r="B3" s="443"/>
      <c r="C3" s="443"/>
      <c r="D3" s="443"/>
      <c r="E3" s="444" t="s">
        <v>373</v>
      </c>
      <c r="F3" s="445"/>
    </row>
    <row r="4" spans="1:6" ht="27.75" customHeight="1" thickBot="1" thickTop="1">
      <c r="A4" s="145" t="s">
        <v>80</v>
      </c>
      <c r="B4" s="146" t="s">
        <v>1</v>
      </c>
      <c r="C4" s="147" t="s">
        <v>387</v>
      </c>
      <c r="D4" s="147" t="s">
        <v>388</v>
      </c>
      <c r="E4" s="147" t="s">
        <v>389</v>
      </c>
      <c r="F4" s="197" t="s">
        <v>390</v>
      </c>
    </row>
    <row r="5" spans="1:6" ht="12" customHeight="1" thickTop="1">
      <c r="A5" s="14"/>
      <c r="B5" s="514" t="s">
        <v>44</v>
      </c>
      <c r="C5" s="515"/>
      <c r="D5" s="515"/>
      <c r="E5" s="515"/>
      <c r="F5" s="516"/>
    </row>
    <row r="6" spans="1:6" ht="12" customHeight="1">
      <c r="A6" s="30" t="s">
        <v>5</v>
      </c>
      <c r="B6" s="31" t="s">
        <v>45</v>
      </c>
      <c r="C6" s="138">
        <f>C7+C8+C9+C10+C11+C12+C15</f>
        <v>4081844</v>
      </c>
      <c r="D6" s="138">
        <f>D7+D8+D9+D10+D11+D12+D15</f>
        <v>4263292</v>
      </c>
      <c r="E6" s="138">
        <f>E7+E8+E9+E10+E11+E12+E15</f>
        <v>4135299</v>
      </c>
      <c r="F6" s="201">
        <f>E6/D6</f>
        <v>0.9699778950163395</v>
      </c>
    </row>
    <row r="7" spans="1:8" ht="12" customHeight="1">
      <c r="A7" s="511" t="s">
        <v>50</v>
      </c>
      <c r="B7" s="16" t="s">
        <v>415</v>
      </c>
      <c r="C7" s="40">
        <f>'2sz melléklet'!C109</f>
        <v>2180721</v>
      </c>
      <c r="D7" s="40">
        <f>'2sz melléklet'!D109</f>
        <v>2207700</v>
      </c>
      <c r="E7" s="40">
        <f>'2sz melléklet'!E109</f>
        <v>2164022</v>
      </c>
      <c r="F7" s="202">
        <f>E7/D7</f>
        <v>0.9802156090048467</v>
      </c>
      <c r="H7" s="114"/>
    </row>
    <row r="8" spans="1:6" ht="12" customHeight="1">
      <c r="A8" s="512"/>
      <c r="B8" s="16" t="s">
        <v>47</v>
      </c>
      <c r="C8" s="40">
        <f>'2sz melléklet'!G109</f>
        <v>693141</v>
      </c>
      <c r="D8" s="40">
        <f>'2sz melléklet'!H109</f>
        <v>701313</v>
      </c>
      <c r="E8" s="40">
        <f>'2sz melléklet'!I109</f>
        <v>690072</v>
      </c>
      <c r="F8" s="202">
        <f aca="true" t="shared" si="0" ref="F8:F14">E8/D8</f>
        <v>0.9839714934701054</v>
      </c>
    </row>
    <row r="9" spans="1:6" ht="12" customHeight="1">
      <c r="A9" s="512"/>
      <c r="B9" s="16" t="s">
        <v>48</v>
      </c>
      <c r="C9" s="40">
        <f>'2sz melléklet'!K109</f>
        <v>1030556</v>
      </c>
      <c r="D9" s="40">
        <f>'2sz melléklet'!L109</f>
        <v>1138747</v>
      </c>
      <c r="E9" s="40">
        <f>'2sz melléklet'!M109</f>
        <v>1166360</v>
      </c>
      <c r="F9" s="202">
        <f t="shared" si="0"/>
        <v>1.024248581994069</v>
      </c>
    </row>
    <row r="10" spans="1:6" ht="12" customHeight="1">
      <c r="A10" s="512"/>
      <c r="B10" s="16" t="s">
        <v>49</v>
      </c>
      <c r="C10" s="40">
        <f>'2sz melléklet'!G139</f>
        <v>1441</v>
      </c>
      <c r="D10" s="40">
        <f>'2sz melléklet'!H139</f>
        <v>2206</v>
      </c>
      <c r="E10" s="40">
        <f>'2sz melléklet'!I139</f>
        <v>4742</v>
      </c>
      <c r="F10" s="202">
        <f t="shared" si="0"/>
        <v>2.1495920217588393</v>
      </c>
    </row>
    <row r="11" spans="1:6" ht="12" customHeight="1">
      <c r="A11" s="512"/>
      <c r="B11" s="16" t="s">
        <v>51</v>
      </c>
      <c r="C11" s="40">
        <f>'2sz melléklet'!C139</f>
        <v>12945</v>
      </c>
      <c r="D11" s="40">
        <f>'2sz melléklet'!D139</f>
        <v>13392</v>
      </c>
      <c r="E11" s="40">
        <f>'2sz melléklet'!E139</f>
        <v>13931</v>
      </c>
      <c r="F11" s="202">
        <f t="shared" si="0"/>
        <v>1.040247909199522</v>
      </c>
    </row>
    <row r="12" spans="1:6" ht="12" customHeight="1">
      <c r="A12" s="512"/>
      <c r="B12" s="16" t="s">
        <v>52</v>
      </c>
      <c r="C12" s="40">
        <f>C14+C13</f>
        <v>163040</v>
      </c>
      <c r="D12" s="40">
        <f>D14+D13</f>
        <v>199934</v>
      </c>
      <c r="E12" s="40">
        <f>E14+E13</f>
        <v>96172</v>
      </c>
      <c r="F12" s="202">
        <f t="shared" si="0"/>
        <v>0.4810187361829404</v>
      </c>
    </row>
    <row r="13" spans="1:6" ht="12" customHeight="1">
      <c r="A13" s="512"/>
      <c r="B13" s="16" t="s">
        <v>73</v>
      </c>
      <c r="C13" s="40">
        <f>'2sz melléklet'!K139</f>
        <v>150214</v>
      </c>
      <c r="D13" s="40">
        <f>'2sz melléklet'!L139</f>
        <v>180606</v>
      </c>
      <c r="E13" s="40">
        <f>'2sz melléklet'!M139</f>
        <v>75638</v>
      </c>
      <c r="F13" s="202">
        <f t="shared" si="0"/>
        <v>0.41880114724870715</v>
      </c>
    </row>
    <row r="14" spans="1:6" ht="12" customHeight="1">
      <c r="A14" s="512"/>
      <c r="B14" s="16" t="s">
        <v>267</v>
      </c>
      <c r="C14" s="40">
        <f>'2sz melléklet'!C169</f>
        <v>12826</v>
      </c>
      <c r="D14" s="40">
        <f>'2sz melléklet'!D169</f>
        <v>19328</v>
      </c>
      <c r="E14" s="40">
        <f>'2sz melléklet'!E169</f>
        <v>20534</v>
      </c>
      <c r="F14" s="202">
        <f t="shared" si="0"/>
        <v>1.062396523178808</v>
      </c>
    </row>
    <row r="15" spans="1:6" ht="12" customHeight="1">
      <c r="A15" s="111"/>
      <c r="B15" s="16" t="s">
        <v>74</v>
      </c>
      <c r="C15" s="40"/>
      <c r="D15" s="40"/>
      <c r="E15" s="40"/>
      <c r="F15" s="199"/>
    </row>
    <row r="16" spans="1:8" ht="12" customHeight="1">
      <c r="A16" s="28" t="s">
        <v>9</v>
      </c>
      <c r="B16" s="29" t="s">
        <v>55</v>
      </c>
      <c r="C16" s="41">
        <f>C17+C18+C19+C20+C21+C22+C25+C28+C29+C30+C31+C32+C33</f>
        <v>3788467</v>
      </c>
      <c r="D16" s="41">
        <f>D17+D18+D19+D20+D21+D22+D25+D28+D29+D30+D31+D32+D33</f>
        <v>3723237</v>
      </c>
      <c r="E16" s="41">
        <f>E17+E18+E19+E20+E21+E22+E25+E28+E29+E30+E31+E32+E33</f>
        <v>3561628</v>
      </c>
      <c r="F16" s="201">
        <f>E16/D16</f>
        <v>0.9565944902245009</v>
      </c>
      <c r="H16" s="114"/>
    </row>
    <row r="17" spans="1:8" ht="12" customHeight="1">
      <c r="A17" s="511"/>
      <c r="B17" s="16" t="s">
        <v>415</v>
      </c>
      <c r="C17" s="40">
        <f>'3sz melléklet polghiv'!C5</f>
        <v>255408</v>
      </c>
      <c r="D17" s="40">
        <f>'3sz melléklet polghiv'!D5</f>
        <v>258416</v>
      </c>
      <c r="E17" s="40">
        <f>'3sz melléklet polghiv'!E5</f>
        <v>230935</v>
      </c>
      <c r="F17" s="202">
        <f aca="true" t="shared" si="1" ref="F17:F33">E17/D17</f>
        <v>0.893655965574887</v>
      </c>
      <c r="H17" s="114"/>
    </row>
    <row r="18" spans="1:8" ht="12" customHeight="1">
      <c r="A18" s="512"/>
      <c r="B18" s="16" t="s">
        <v>47</v>
      </c>
      <c r="C18" s="40">
        <f>'3sz melléklet polghiv'!C6</f>
        <v>72521</v>
      </c>
      <c r="D18" s="40">
        <f>'3sz melléklet polghiv'!D6</f>
        <v>73453</v>
      </c>
      <c r="E18" s="40">
        <f>'3sz melléklet polghiv'!E6</f>
        <v>65064</v>
      </c>
      <c r="F18" s="202">
        <f t="shared" si="1"/>
        <v>0.8857909139177433</v>
      </c>
      <c r="H18" s="114"/>
    </row>
    <row r="19" spans="1:8" ht="12" customHeight="1">
      <c r="A19" s="512"/>
      <c r="B19" s="16" t="s">
        <v>48</v>
      </c>
      <c r="C19" s="40">
        <f>'3sz melléklet polghiv'!C7</f>
        <v>446982</v>
      </c>
      <c r="D19" s="40">
        <f>'3sz melléklet polghiv'!D7</f>
        <v>469862</v>
      </c>
      <c r="E19" s="40">
        <f>'3sz melléklet polghiv'!E7</f>
        <v>407056</v>
      </c>
      <c r="F19" s="202">
        <f t="shared" si="1"/>
        <v>0.8663309652621408</v>
      </c>
      <c r="H19" s="114"/>
    </row>
    <row r="20" spans="1:6" ht="12" customHeight="1">
      <c r="A20" s="512"/>
      <c r="B20" s="16" t="s">
        <v>56</v>
      </c>
      <c r="C20" s="40">
        <f>'3sz melléklet polghiv'!C51</f>
        <v>124659</v>
      </c>
      <c r="D20" s="40">
        <f>'3sz melléklet polghiv'!D51</f>
        <v>122954</v>
      </c>
      <c r="E20" s="40">
        <f>'3sz melléklet polghiv'!E51+1480</f>
        <v>75869</v>
      </c>
      <c r="F20" s="202">
        <f t="shared" si="1"/>
        <v>0.6170519055907088</v>
      </c>
    </row>
    <row r="21" spans="1:6" ht="12" customHeight="1">
      <c r="A21" s="512"/>
      <c r="B21" s="16" t="s">
        <v>57</v>
      </c>
      <c r="C21" s="40">
        <f>'3sz melléklet polghiv'!C91</f>
        <v>86000</v>
      </c>
      <c r="D21" s="40">
        <f>'3sz melléklet polghiv'!D91</f>
        <v>85889</v>
      </c>
      <c r="E21" s="40">
        <f>'3sz melléklet polghiv'!E91</f>
        <v>79421</v>
      </c>
      <c r="F21" s="202">
        <f t="shared" si="1"/>
        <v>0.924693499749677</v>
      </c>
    </row>
    <row r="22" spans="1:7" ht="12" customHeight="1">
      <c r="A22" s="512"/>
      <c r="B22" s="16" t="s">
        <v>76</v>
      </c>
      <c r="C22" s="40">
        <v>44413</v>
      </c>
      <c r="D22" s="40">
        <v>47635</v>
      </c>
      <c r="E22" s="194">
        <v>69633</v>
      </c>
      <c r="F22" s="202">
        <f t="shared" si="1"/>
        <v>1.4618032958958749</v>
      </c>
      <c r="G22" s="198"/>
    </row>
    <row r="23" spans="1:6" ht="12" customHeight="1">
      <c r="A23" s="512"/>
      <c r="B23" s="13" t="s">
        <v>386</v>
      </c>
      <c r="C23" s="33">
        <v>14600</v>
      </c>
      <c r="D23" s="196">
        <v>14600</v>
      </c>
      <c r="E23" s="217">
        <v>8050</v>
      </c>
      <c r="F23" s="202">
        <f t="shared" si="1"/>
        <v>0.5513698630136986</v>
      </c>
    </row>
    <row r="24" spans="1:6" ht="12" customHeight="1">
      <c r="A24" s="512"/>
      <c r="B24" s="13" t="s">
        <v>364</v>
      </c>
      <c r="C24" s="40"/>
      <c r="D24" s="42"/>
      <c r="E24" s="42"/>
      <c r="F24" s="202"/>
    </row>
    <row r="25" spans="1:6" ht="12" customHeight="1">
      <c r="A25" s="512"/>
      <c r="B25" s="16" t="s">
        <v>52</v>
      </c>
      <c r="C25" s="40">
        <f>C26+C27</f>
        <v>2336304</v>
      </c>
      <c r="D25" s="40">
        <f>D26+D27</f>
        <v>2097300</v>
      </c>
      <c r="E25" s="194">
        <f>E26+E27</f>
        <v>2086134</v>
      </c>
      <c r="F25" s="202">
        <f t="shared" si="1"/>
        <v>0.9946760120154484</v>
      </c>
    </row>
    <row r="26" spans="1:6" ht="12" customHeight="1">
      <c r="A26" s="512"/>
      <c r="B26" s="16" t="s">
        <v>75</v>
      </c>
      <c r="C26" s="194">
        <f>'4. számú melléklet'!C24+'4. számú melléklet'!C48+'4. számú melléklet'!C62+'4. számú melléklet'!C108-'4. számú melléklet'!C62</f>
        <v>2179454</v>
      </c>
      <c r="D26" s="194">
        <f>'4. számú melléklet'!D24+'4. számú melléklet'!D48+'4. számú melléklet'!D62+'4. számú melléklet'!D108-'4. számú melléklet'!D62</f>
        <v>1980029</v>
      </c>
      <c r="E26" s="194">
        <f>'4. számú melléklet'!E24+'4. számú melléklet'!E48+'4. számú melléklet'!E62+'4. számú melléklet'!E108-'4. számú melléklet'!E62</f>
        <v>1970822</v>
      </c>
      <c r="F26" s="202">
        <f t="shared" si="1"/>
        <v>0.9953500681050631</v>
      </c>
    </row>
    <row r="27" spans="1:6" ht="12" customHeight="1">
      <c r="A27" s="512"/>
      <c r="B27" s="16" t="s">
        <v>268</v>
      </c>
      <c r="C27" s="194">
        <f>'5.sz melléklet felújítás'!C34</f>
        <v>156850</v>
      </c>
      <c r="D27" s="194">
        <f>'5.sz melléklet felújítás'!D34</f>
        <v>117271</v>
      </c>
      <c r="E27" s="194">
        <f>'5.sz melléklet felújítás'!E34</f>
        <v>115312</v>
      </c>
      <c r="F27" s="202">
        <f t="shared" si="1"/>
        <v>0.9832951027960877</v>
      </c>
    </row>
    <row r="28" spans="1:6" ht="12" customHeight="1">
      <c r="A28" s="512"/>
      <c r="B28" s="17" t="s">
        <v>72</v>
      </c>
      <c r="C28" s="40">
        <v>13520</v>
      </c>
      <c r="D28" s="40">
        <v>13520</v>
      </c>
      <c r="E28" s="195">
        <v>0</v>
      </c>
      <c r="F28" s="202">
        <f t="shared" si="1"/>
        <v>0</v>
      </c>
    </row>
    <row r="29" spans="1:6" ht="12" customHeight="1">
      <c r="A29" s="512"/>
      <c r="B29" s="17" t="s">
        <v>59</v>
      </c>
      <c r="C29" s="40">
        <v>9941</v>
      </c>
      <c r="D29" s="40">
        <v>6679</v>
      </c>
      <c r="E29" s="195">
        <v>0</v>
      </c>
      <c r="F29" s="202">
        <f t="shared" si="1"/>
        <v>0</v>
      </c>
    </row>
    <row r="30" spans="1:6" ht="25.5" customHeight="1">
      <c r="A30" s="512"/>
      <c r="B30" s="48" t="s">
        <v>269</v>
      </c>
      <c r="C30" s="195">
        <v>5104</v>
      </c>
      <c r="D30" s="195">
        <v>30504</v>
      </c>
      <c r="E30" s="195">
        <v>30479</v>
      </c>
      <c r="F30" s="202">
        <f t="shared" si="1"/>
        <v>0.9991804353527406</v>
      </c>
    </row>
    <row r="31" spans="1:6" ht="12" customHeight="1">
      <c r="A31" s="512"/>
      <c r="B31" s="17" t="s">
        <v>74</v>
      </c>
      <c r="C31" s="194">
        <v>4625</v>
      </c>
      <c r="D31" s="194">
        <v>4625</v>
      </c>
      <c r="E31" s="194">
        <v>4625</v>
      </c>
      <c r="F31" s="202">
        <f t="shared" si="1"/>
        <v>1</v>
      </c>
    </row>
    <row r="32" spans="1:6" ht="12" customHeight="1">
      <c r="A32" s="512"/>
      <c r="B32" s="17" t="s">
        <v>61</v>
      </c>
      <c r="C32" s="40">
        <v>326890</v>
      </c>
      <c r="D32" s="40">
        <v>431100</v>
      </c>
      <c r="E32" s="194">
        <v>431099</v>
      </c>
      <c r="F32" s="202">
        <f t="shared" si="1"/>
        <v>0.9999976803525864</v>
      </c>
    </row>
    <row r="33" spans="1:6" ht="12" customHeight="1">
      <c r="A33" s="513"/>
      <c r="B33" s="17" t="s">
        <v>62</v>
      </c>
      <c r="C33" s="194">
        <v>62100</v>
      </c>
      <c r="D33" s="194">
        <v>81300</v>
      </c>
      <c r="E33" s="194">
        <v>81313</v>
      </c>
      <c r="F33" s="202">
        <f t="shared" si="1"/>
        <v>1.000159901599016</v>
      </c>
    </row>
    <row r="34" spans="1:9" ht="12" customHeight="1">
      <c r="A34" s="18"/>
      <c r="B34" s="19" t="s">
        <v>63</v>
      </c>
      <c r="C34" s="43">
        <f>C16+C6</f>
        <v>7870311</v>
      </c>
      <c r="D34" s="43">
        <f>D16+D6</f>
        <v>7986529</v>
      </c>
      <c r="E34" s="43">
        <f>E16+E6</f>
        <v>7696927</v>
      </c>
      <c r="F34" s="203">
        <f>E34/D34</f>
        <v>0.9637386904874445</v>
      </c>
      <c r="H34" s="114"/>
      <c r="I34" s="114"/>
    </row>
    <row r="35" spans="1:6" ht="12" customHeight="1">
      <c r="A35" s="15"/>
      <c r="B35" s="16" t="s">
        <v>64</v>
      </c>
      <c r="C35" s="40"/>
      <c r="D35" s="40"/>
      <c r="E35" s="33">
        <v>35122</v>
      </c>
      <c r="F35" s="200"/>
    </row>
    <row r="36" spans="1:6" ht="12" customHeight="1">
      <c r="A36" s="511"/>
      <c r="B36" s="16" t="s">
        <v>46</v>
      </c>
      <c r="C36" s="40">
        <f aca="true" t="shared" si="2" ref="C36:E39">C17+C7</f>
        <v>2436129</v>
      </c>
      <c r="D36" s="40">
        <f t="shared" si="2"/>
        <v>2466116</v>
      </c>
      <c r="E36" s="40">
        <f t="shared" si="2"/>
        <v>2394957</v>
      </c>
      <c r="F36" s="202">
        <f aca="true" t="shared" si="3" ref="F36:F42">E36/D36</f>
        <v>0.9711453151433266</v>
      </c>
    </row>
    <row r="37" spans="1:6" ht="12" customHeight="1">
      <c r="A37" s="512"/>
      <c r="B37" s="16" t="s">
        <v>65</v>
      </c>
      <c r="C37" s="40">
        <f t="shared" si="2"/>
        <v>765662</v>
      </c>
      <c r="D37" s="40">
        <f t="shared" si="2"/>
        <v>774766</v>
      </c>
      <c r="E37" s="40">
        <f t="shared" si="2"/>
        <v>755136</v>
      </c>
      <c r="F37" s="202">
        <f t="shared" si="3"/>
        <v>0.9746633176985051</v>
      </c>
    </row>
    <row r="38" spans="1:6" ht="12" customHeight="1">
      <c r="A38" s="512"/>
      <c r="B38" s="16" t="s">
        <v>66</v>
      </c>
      <c r="C38" s="40">
        <f t="shared" si="2"/>
        <v>1477538</v>
      </c>
      <c r="D38" s="40">
        <f t="shared" si="2"/>
        <v>1608609</v>
      </c>
      <c r="E38" s="40">
        <f t="shared" si="2"/>
        <v>1573416</v>
      </c>
      <c r="F38" s="202">
        <f t="shared" si="3"/>
        <v>0.9781220918197027</v>
      </c>
    </row>
    <row r="39" spans="1:6" ht="12" customHeight="1">
      <c r="A39" s="512"/>
      <c r="B39" s="16" t="s">
        <v>67</v>
      </c>
      <c r="C39" s="40">
        <f t="shared" si="2"/>
        <v>126100</v>
      </c>
      <c r="D39" s="40">
        <f t="shared" si="2"/>
        <v>125160</v>
      </c>
      <c r="E39" s="40">
        <f>E20+E10-1321</f>
        <v>79290</v>
      </c>
      <c r="F39" s="202">
        <f t="shared" si="3"/>
        <v>0.6335091083413231</v>
      </c>
    </row>
    <row r="40" spans="1:6" ht="12" customHeight="1">
      <c r="A40" s="512"/>
      <c r="B40" s="16" t="s">
        <v>68</v>
      </c>
      <c r="C40" s="40">
        <f>C21</f>
        <v>86000</v>
      </c>
      <c r="D40" s="40">
        <f>D21</f>
        <v>85889</v>
      </c>
      <c r="E40" s="40">
        <f>E21</f>
        <v>79421</v>
      </c>
      <c r="F40" s="202">
        <f t="shared" si="3"/>
        <v>0.924693499749677</v>
      </c>
    </row>
    <row r="41" spans="1:6" ht="12" customHeight="1">
      <c r="A41" s="512"/>
      <c r="B41" s="16" t="s">
        <v>69</v>
      </c>
      <c r="C41" s="40">
        <f>C11</f>
        <v>12945</v>
      </c>
      <c r="D41" s="40">
        <f>D11</f>
        <v>13392</v>
      </c>
      <c r="E41" s="40">
        <f>E11</f>
        <v>13931</v>
      </c>
      <c r="F41" s="202">
        <f t="shared" si="3"/>
        <v>1.040247909199522</v>
      </c>
    </row>
    <row r="42" spans="1:6" ht="12" customHeight="1">
      <c r="A42" s="512"/>
      <c r="B42" s="16" t="s">
        <v>77</v>
      </c>
      <c r="C42" s="40">
        <f>C22</f>
        <v>44413</v>
      </c>
      <c r="D42" s="40">
        <f>D22</f>
        <v>47635</v>
      </c>
      <c r="E42" s="40">
        <f>E22+1321</f>
        <v>70954</v>
      </c>
      <c r="F42" s="202">
        <f t="shared" si="3"/>
        <v>1.489535005773066</v>
      </c>
    </row>
    <row r="43" spans="1:6" ht="12" customHeight="1">
      <c r="A43" s="512"/>
      <c r="B43" s="13" t="s">
        <v>403</v>
      </c>
      <c r="C43" s="518">
        <v>14600</v>
      </c>
      <c r="D43" s="518">
        <v>14600</v>
      </c>
      <c r="E43" s="518"/>
      <c r="F43" s="510">
        <f>E43/D43</f>
        <v>0</v>
      </c>
    </row>
    <row r="44" spans="1:6" ht="9.75" customHeight="1">
      <c r="A44" s="512"/>
      <c r="B44" s="13" t="s">
        <v>365</v>
      </c>
      <c r="C44" s="518"/>
      <c r="D44" s="518"/>
      <c r="E44" s="518"/>
      <c r="F44" s="510"/>
    </row>
    <row r="45" spans="1:6" ht="12" customHeight="1">
      <c r="A45" s="512"/>
      <c r="B45" s="16" t="s">
        <v>70</v>
      </c>
      <c r="C45" s="40">
        <f aca="true" t="shared" si="4" ref="C45:E47">C25+C12</f>
        <v>2499344</v>
      </c>
      <c r="D45" s="40">
        <f t="shared" si="4"/>
        <v>2297234</v>
      </c>
      <c r="E45" s="40">
        <f t="shared" si="4"/>
        <v>2182306</v>
      </c>
      <c r="F45" s="202">
        <f aca="true" t="shared" si="5" ref="F45:F53">E45/D45</f>
        <v>0.9499711392048003</v>
      </c>
    </row>
    <row r="46" spans="1:6" ht="12" customHeight="1">
      <c r="A46" s="512"/>
      <c r="B46" s="16" t="s">
        <v>71</v>
      </c>
      <c r="C46" s="40">
        <f t="shared" si="4"/>
        <v>2329668</v>
      </c>
      <c r="D46" s="40">
        <f t="shared" si="4"/>
        <v>2160635</v>
      </c>
      <c r="E46" s="40">
        <f t="shared" si="4"/>
        <v>2046460</v>
      </c>
      <c r="F46" s="202">
        <f t="shared" si="5"/>
        <v>0.9471567386439634</v>
      </c>
    </row>
    <row r="47" spans="1:6" ht="12" customHeight="1">
      <c r="A47" s="512"/>
      <c r="B47" s="16" t="s">
        <v>270</v>
      </c>
      <c r="C47" s="40">
        <f t="shared" si="4"/>
        <v>169676</v>
      </c>
      <c r="D47" s="40">
        <f t="shared" si="4"/>
        <v>136599</v>
      </c>
      <c r="E47" s="40">
        <f t="shared" si="4"/>
        <v>135846</v>
      </c>
      <c r="F47" s="202">
        <f t="shared" si="5"/>
        <v>0.9944875145498869</v>
      </c>
    </row>
    <row r="48" spans="1:6" ht="12" customHeight="1">
      <c r="A48" s="512"/>
      <c r="B48" s="16" t="s">
        <v>58</v>
      </c>
      <c r="C48" s="40">
        <f aca="true" t="shared" si="6" ref="C48:E50">C28</f>
        <v>13520</v>
      </c>
      <c r="D48" s="40">
        <f t="shared" si="6"/>
        <v>13520</v>
      </c>
      <c r="E48" s="40">
        <f t="shared" si="6"/>
        <v>0</v>
      </c>
      <c r="F48" s="202">
        <f t="shared" si="5"/>
        <v>0</v>
      </c>
    </row>
    <row r="49" spans="1:6" ht="12" customHeight="1">
      <c r="A49" s="512"/>
      <c r="B49" s="16" t="s">
        <v>78</v>
      </c>
      <c r="C49" s="40">
        <f t="shared" si="6"/>
        <v>9941</v>
      </c>
      <c r="D49" s="40">
        <f t="shared" si="6"/>
        <v>6679</v>
      </c>
      <c r="E49" s="40">
        <f t="shared" si="6"/>
        <v>0</v>
      </c>
      <c r="F49" s="202">
        <f t="shared" si="5"/>
        <v>0</v>
      </c>
    </row>
    <row r="50" spans="1:6" ht="12" customHeight="1">
      <c r="A50" s="512"/>
      <c r="B50" s="16" t="s">
        <v>60</v>
      </c>
      <c r="C50" s="40">
        <f t="shared" si="6"/>
        <v>5104</v>
      </c>
      <c r="D50" s="40">
        <f t="shared" si="6"/>
        <v>30504</v>
      </c>
      <c r="E50" s="40">
        <f t="shared" si="6"/>
        <v>30479</v>
      </c>
      <c r="F50" s="202">
        <f t="shared" si="5"/>
        <v>0.9991804353527406</v>
      </c>
    </row>
    <row r="51" spans="1:6" ht="12" customHeight="1">
      <c r="A51" s="512"/>
      <c r="B51" s="16" t="s">
        <v>271</v>
      </c>
      <c r="C51" s="40">
        <f aca="true" t="shared" si="7" ref="C51:E52">C32</f>
        <v>326890</v>
      </c>
      <c r="D51" s="40">
        <f t="shared" si="7"/>
        <v>431100</v>
      </c>
      <c r="E51" s="40">
        <f t="shared" si="7"/>
        <v>431099</v>
      </c>
      <c r="F51" s="202">
        <f t="shared" si="5"/>
        <v>0.9999976803525864</v>
      </c>
    </row>
    <row r="52" spans="1:6" ht="12" customHeight="1">
      <c r="A52" s="512"/>
      <c r="B52" s="16" t="s">
        <v>53</v>
      </c>
      <c r="C52" s="40">
        <f t="shared" si="7"/>
        <v>62100</v>
      </c>
      <c r="D52" s="40">
        <f t="shared" si="7"/>
        <v>81300</v>
      </c>
      <c r="E52" s="40">
        <f t="shared" si="7"/>
        <v>81313</v>
      </c>
      <c r="F52" s="202">
        <f t="shared" si="5"/>
        <v>1.000159901599016</v>
      </c>
    </row>
    <row r="53" spans="1:8" ht="12" customHeight="1" thickBot="1">
      <c r="A53" s="517"/>
      <c r="B53" s="20" t="s">
        <v>54</v>
      </c>
      <c r="C53" s="44">
        <f>C31+C15</f>
        <v>4625</v>
      </c>
      <c r="D53" s="44">
        <f>D31+D15</f>
        <v>4625</v>
      </c>
      <c r="E53" s="44">
        <f>E31+E15</f>
        <v>4625</v>
      </c>
      <c r="F53" s="204">
        <f t="shared" si="5"/>
        <v>1</v>
      </c>
      <c r="H53" s="114"/>
    </row>
    <row r="54" ht="13.5" thickTop="1">
      <c r="H54" s="114"/>
    </row>
    <row r="55" spans="3:8" ht="12.75">
      <c r="C55" s="114"/>
      <c r="D55" s="114"/>
      <c r="H55" s="114"/>
    </row>
    <row r="56" spans="3:4" ht="12.75">
      <c r="C56" s="114"/>
      <c r="D56" s="114"/>
    </row>
  </sheetData>
  <sheetProtection password="CF05" sheet="1" objects="1" scenarios="1"/>
  <mergeCells count="10">
    <mergeCell ref="F43:F44"/>
    <mergeCell ref="A1:F1"/>
    <mergeCell ref="A2:F2"/>
    <mergeCell ref="A7:A14"/>
    <mergeCell ref="A17:A33"/>
    <mergeCell ref="B5:F5"/>
    <mergeCell ref="A36:A53"/>
    <mergeCell ref="C43:C44"/>
    <mergeCell ref="D43:D44"/>
    <mergeCell ref="E43:E4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22.421875" style="87" customWidth="1"/>
    <col min="2" max="2" width="9.28125" style="65" customWidth="1"/>
    <col min="3" max="3" width="30.7109375" style="65" customWidth="1"/>
    <col min="4" max="4" width="9.28125" style="65" customWidth="1"/>
    <col min="5" max="5" width="24.421875" style="65" customWidth="1"/>
    <col min="6" max="8" width="11.00390625" style="65" customWidth="1"/>
    <col min="9" max="16384" width="8.00390625" style="65" customWidth="1"/>
  </cols>
  <sheetData>
    <row r="1" spans="1:6" ht="12.75">
      <c r="A1" s="508" t="s">
        <v>314</v>
      </c>
      <c r="B1" s="508"/>
      <c r="C1" s="508"/>
      <c r="D1" s="508"/>
      <c r="E1" s="64"/>
      <c r="F1" s="64"/>
    </row>
    <row r="2" spans="1:6" ht="12.75">
      <c r="A2" s="520"/>
      <c r="B2" s="520"/>
      <c r="C2" s="520"/>
      <c r="D2" s="520"/>
      <c r="E2" s="51"/>
      <c r="F2" s="51"/>
    </row>
    <row r="3" spans="1:4" ht="33.75" customHeight="1">
      <c r="A3" s="519" t="s">
        <v>315</v>
      </c>
      <c r="B3" s="519"/>
      <c r="C3" s="519"/>
      <c r="D3" s="519"/>
    </row>
    <row r="4" spans="1:8" ht="19.5" customHeight="1">
      <c r="A4" s="66"/>
      <c r="B4" s="67"/>
      <c r="C4" s="67"/>
      <c r="D4" s="67"/>
      <c r="E4" s="67"/>
      <c r="F4" s="67"/>
      <c r="G4" s="67"/>
      <c r="H4" s="67"/>
    </row>
    <row r="5" spans="1:8" ht="32.25" thickBot="1">
      <c r="A5" s="68" t="s">
        <v>2</v>
      </c>
      <c r="C5" s="69" t="s">
        <v>44</v>
      </c>
      <c r="D5" s="70" t="s">
        <v>300</v>
      </c>
      <c r="H5" s="71"/>
    </row>
    <row r="6" spans="1:5" ht="24" customHeight="1" thickBot="1">
      <c r="A6" s="148" t="s">
        <v>298</v>
      </c>
      <c r="B6" s="149" t="s">
        <v>756</v>
      </c>
      <c r="C6" s="148" t="s">
        <v>298</v>
      </c>
      <c r="D6" s="150" t="s">
        <v>756</v>
      </c>
      <c r="E6" s="73"/>
    </row>
    <row r="7" spans="1:5" s="73" customFormat="1" ht="24.75" customHeight="1">
      <c r="A7" s="446" t="s">
        <v>301</v>
      </c>
      <c r="B7" s="135">
        <f>'1.szmelléklet bevétel'!E8+'1.szmelléklet bevétel'!E9+'1.szmelléklet bevétel'!E13-'1.b.sz.mell felhalm mérleg'!B16</f>
        <v>374677</v>
      </c>
      <c r="C7" s="447" t="s">
        <v>124</v>
      </c>
      <c r="D7" s="448">
        <f>'1sz melléklet kiadás'!E36</f>
        <v>2394957</v>
      </c>
      <c r="E7" s="65"/>
    </row>
    <row r="8" spans="1:4" ht="24.75" customHeight="1">
      <c r="A8" s="432" t="s">
        <v>302</v>
      </c>
      <c r="B8" s="136">
        <f>'1.szmelléklet bevétel'!E12</f>
        <v>857936</v>
      </c>
      <c r="C8" s="449" t="s">
        <v>303</v>
      </c>
      <c r="D8" s="208">
        <f>'1sz melléklet kiadás'!E37</f>
        <v>755136</v>
      </c>
    </row>
    <row r="9" spans="1:4" ht="24.75" customHeight="1">
      <c r="A9" s="432" t="s">
        <v>304</v>
      </c>
      <c r="B9" s="136">
        <f>'1.szmelléklet bevétel'!E35+'1.szmelléklet bevétel'!E36+'1.szmelléklet bevétel'!E37+'1.szmelléklet bevétel'!E38</f>
        <v>1843677</v>
      </c>
      <c r="C9" s="449" t="s">
        <v>127</v>
      </c>
      <c r="D9" s="208">
        <f>'1sz melléklet kiadás'!E38-'3sz melléklet polghiv'!E37</f>
        <v>1499452</v>
      </c>
    </row>
    <row r="10" spans="1:4" ht="24.75" customHeight="1">
      <c r="A10" s="432" t="s">
        <v>305</v>
      </c>
      <c r="B10" s="136">
        <f>'1.szmelléklet bevétel'!E17+'1.szmelléklet bevétel'!E18+'1.szmelléklet bevétel'!E19-'1.b.sz.mell felhalm mérleg'!B13+'1.szmelléklet bevétel'!E25</f>
        <v>1197087</v>
      </c>
      <c r="C10" s="449" t="s">
        <v>306</v>
      </c>
      <c r="D10" s="208">
        <f>'1sz melléklet kiadás'!E41</f>
        <v>13931</v>
      </c>
    </row>
    <row r="11" spans="1:5" ht="24.75" customHeight="1">
      <c r="A11" s="432" t="s">
        <v>611</v>
      </c>
      <c r="B11" s="136">
        <f>'1.szmelléklet bevétel'!E49-'1.b.sz.mell felhalm mérleg'!B11</f>
        <v>60195</v>
      </c>
      <c r="C11" s="449" t="s">
        <v>307</v>
      </c>
      <c r="D11" s="208">
        <f>'1sz melléklet kiadás'!E40</f>
        <v>79421</v>
      </c>
      <c r="E11" s="66"/>
    </row>
    <row r="12" spans="1:4" ht="24.75" customHeight="1">
      <c r="A12" s="433" t="s">
        <v>308</v>
      </c>
      <c r="B12" s="136">
        <f>'1.szmelléklet bevétel'!E11-'1.b.sz.mell felhalm mérleg'!B14</f>
        <v>348013</v>
      </c>
      <c r="C12" s="449" t="s">
        <v>154</v>
      </c>
      <c r="D12" s="208">
        <f>'1sz melléklet kiadás'!E39</f>
        <v>79290</v>
      </c>
    </row>
    <row r="13" spans="1:4" ht="24.75" customHeight="1">
      <c r="A13" s="433" t="s">
        <v>37</v>
      </c>
      <c r="B13" s="136">
        <f>'1.szmelléklet bevétel'!E45</f>
        <v>331236</v>
      </c>
      <c r="C13" s="449" t="s">
        <v>309</v>
      </c>
      <c r="D13" s="208">
        <f>'1sz melléklet kiadás'!E51+29757</f>
        <v>460856</v>
      </c>
    </row>
    <row r="14" spans="1:4" ht="24.75" customHeight="1">
      <c r="A14" s="433" t="s">
        <v>612</v>
      </c>
      <c r="B14" s="136">
        <v>865</v>
      </c>
      <c r="C14" s="449" t="s">
        <v>299</v>
      </c>
      <c r="D14" s="208">
        <f>'1sz melléklet kiadás'!E48</f>
        <v>0</v>
      </c>
    </row>
    <row r="15" spans="1:4" ht="24.75" customHeight="1">
      <c r="A15" s="433"/>
      <c r="B15" s="450"/>
      <c r="C15" s="449" t="s">
        <v>310</v>
      </c>
      <c r="D15" s="208">
        <f>'1sz melléklet kiadás'!E49</f>
        <v>0</v>
      </c>
    </row>
    <row r="16" spans="1:4" ht="24.75" customHeight="1">
      <c r="A16" s="433"/>
      <c r="B16" s="451"/>
      <c r="C16" s="452"/>
      <c r="D16" s="453"/>
    </row>
    <row r="17" spans="1:4" ht="24.75" customHeight="1">
      <c r="A17" s="76"/>
      <c r="B17" s="74"/>
      <c r="C17" s="77"/>
      <c r="D17" s="75"/>
    </row>
    <row r="18" spans="1:4" ht="18" customHeight="1">
      <c r="A18" s="76"/>
      <c r="B18" s="74"/>
      <c r="C18" s="77"/>
      <c r="D18" s="75"/>
    </row>
    <row r="19" spans="1:4" ht="18" customHeight="1" thickBot="1">
      <c r="A19" s="78"/>
      <c r="B19" s="79"/>
      <c r="C19" s="77"/>
      <c r="D19" s="80"/>
    </row>
    <row r="20" spans="1:4" ht="18" customHeight="1" thickBot="1">
      <c r="A20" s="81" t="s">
        <v>311</v>
      </c>
      <c r="B20" s="72">
        <f>SUM(B7:B19)</f>
        <v>5013686</v>
      </c>
      <c r="C20" s="82" t="s">
        <v>311</v>
      </c>
      <c r="D20" s="500">
        <f>SUM(D7:D19)</f>
        <v>5283043</v>
      </c>
    </row>
    <row r="21" spans="1:4" ht="18" customHeight="1" thickBot="1">
      <c r="A21" s="83" t="s">
        <v>312</v>
      </c>
      <c r="B21" s="84">
        <f>IF(((D20-B20)&gt;0),D20-B20,"----")</f>
        <v>269357</v>
      </c>
      <c r="C21" s="85" t="s">
        <v>313</v>
      </c>
      <c r="D21" s="86" t="str">
        <f>IF(((B20-D20)&gt;0),B20-D20,"----")</f>
        <v>----</v>
      </c>
    </row>
    <row r="22" ht="18" customHeight="1"/>
  </sheetData>
  <sheetProtection password="CF05" sheet="1" objects="1" scenarios="1"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zoomScalePageLayoutView="0" workbookViewId="0" topLeftCell="A1">
      <selection activeCell="A1" sqref="A1:D1"/>
    </sheetView>
  </sheetViews>
  <sheetFormatPr defaultColWidth="8.00390625" defaultRowHeight="12.75"/>
  <cols>
    <col min="1" max="1" width="22.421875" style="110" customWidth="1"/>
    <col min="2" max="2" width="9.28125" style="88" customWidth="1"/>
    <col min="3" max="3" width="30.7109375" style="88" customWidth="1"/>
    <col min="4" max="4" width="9.28125" style="88" customWidth="1"/>
    <col min="5" max="5" width="24.421875" style="88" customWidth="1"/>
    <col min="6" max="8" width="11.00390625" style="88" customWidth="1"/>
    <col min="9" max="16384" width="8.00390625" style="88" customWidth="1"/>
  </cols>
  <sheetData>
    <row r="1" spans="1:4" ht="12.75">
      <c r="A1" s="508" t="s">
        <v>332</v>
      </c>
      <c r="B1" s="508"/>
      <c r="C1" s="508"/>
      <c r="D1" s="508"/>
    </row>
    <row r="2" spans="1:4" ht="12.75">
      <c r="A2" s="520"/>
      <c r="B2" s="520"/>
      <c r="C2" s="520"/>
      <c r="D2" s="520"/>
    </row>
    <row r="3" spans="1:4" ht="33.75" customHeight="1">
      <c r="A3" s="521" t="s">
        <v>757</v>
      </c>
      <c r="B3" s="521"/>
      <c r="C3" s="521"/>
      <c r="D3" s="521"/>
    </row>
    <row r="4" spans="1:8" ht="19.5" customHeight="1">
      <c r="A4" s="89"/>
      <c r="B4" s="90"/>
      <c r="C4" s="90"/>
      <c r="D4" s="90"/>
      <c r="E4" s="90"/>
      <c r="F4" s="90"/>
      <c r="G4" s="90"/>
      <c r="H4" s="90"/>
    </row>
    <row r="5" spans="1:8" ht="32.25" thickBot="1">
      <c r="A5" s="91" t="s">
        <v>2</v>
      </c>
      <c r="C5" s="92" t="s">
        <v>44</v>
      </c>
      <c r="D5" s="93" t="s">
        <v>300</v>
      </c>
      <c r="H5" s="94"/>
    </row>
    <row r="6" spans="1:5" ht="24" customHeight="1" thickBot="1">
      <c r="A6" s="148" t="s">
        <v>298</v>
      </c>
      <c r="B6" s="149" t="s">
        <v>756</v>
      </c>
      <c r="C6" s="148" t="s">
        <v>298</v>
      </c>
      <c r="D6" s="150" t="s">
        <v>756</v>
      </c>
      <c r="E6" s="96"/>
    </row>
    <row r="7" spans="1:5" s="96" customFormat="1" ht="24.75" customHeight="1">
      <c r="A7" s="454" t="s">
        <v>316</v>
      </c>
      <c r="B7" s="455">
        <f>'1.szmelléklet bevétel'!E32</f>
        <v>259019</v>
      </c>
      <c r="C7" s="456" t="s">
        <v>317</v>
      </c>
      <c r="D7" s="133">
        <f>'1sz melléklet kiadás'!E46</f>
        <v>2046460</v>
      </c>
      <c r="E7" s="88"/>
    </row>
    <row r="8" spans="1:4" ht="24.75" customHeight="1">
      <c r="A8" s="430" t="s">
        <v>318</v>
      </c>
      <c r="B8" s="457">
        <f>'1.szmelléklet bevétel'!E20+'1.szmelléklet bevétel'!E21+'1.szmelléklet bevétel'!E22+'1.szmelléklet bevétel'!E24+'1.szmelléklet bevétel'!E23</f>
        <v>708930</v>
      </c>
      <c r="C8" s="458" t="s">
        <v>319</v>
      </c>
      <c r="D8" s="134">
        <f>'1sz melléklet kiadás'!E42</f>
        <v>70954</v>
      </c>
    </row>
    <row r="9" spans="1:4" ht="24.75" customHeight="1">
      <c r="A9" s="430" t="s">
        <v>320</v>
      </c>
      <c r="B9" s="457">
        <v>0</v>
      </c>
      <c r="C9" s="458" t="s">
        <v>321</v>
      </c>
      <c r="D9" s="134">
        <f>'1sz melléklet kiadás'!E47</f>
        <v>135846</v>
      </c>
    </row>
    <row r="10" spans="1:4" ht="24.75" customHeight="1">
      <c r="A10" s="430" t="s">
        <v>322</v>
      </c>
      <c r="B10" s="457">
        <f>'1.szmelléklet bevétel'!E40+'1.szmelléklet bevétel'!E41</f>
        <v>801625</v>
      </c>
      <c r="C10" s="458" t="s">
        <v>323</v>
      </c>
      <c r="D10" s="134">
        <f>'1sz melléklet kiadás'!E30</f>
        <v>30479</v>
      </c>
    </row>
    <row r="11" spans="1:5" ht="24.75" customHeight="1">
      <c r="A11" s="430" t="s">
        <v>611</v>
      </c>
      <c r="B11" s="457">
        <v>105323</v>
      </c>
      <c r="C11" s="458" t="s">
        <v>324</v>
      </c>
      <c r="D11" s="134">
        <v>0</v>
      </c>
      <c r="E11" s="89"/>
    </row>
    <row r="12" spans="1:4" ht="24.75" customHeight="1">
      <c r="A12" s="430" t="s">
        <v>325</v>
      </c>
      <c r="B12" s="457">
        <f>'1.szmelléklet bevétel'!E46</f>
        <v>623153</v>
      </c>
      <c r="C12" s="459" t="s">
        <v>326</v>
      </c>
      <c r="D12" s="134">
        <f>'1sz melléklet kiadás'!E31</f>
        <v>4625</v>
      </c>
    </row>
    <row r="13" spans="1:5" ht="24.75" customHeight="1">
      <c r="A13" s="460" t="s">
        <v>327</v>
      </c>
      <c r="B13" s="457">
        <v>16716</v>
      </c>
      <c r="C13" s="458" t="s">
        <v>328</v>
      </c>
      <c r="D13" s="134">
        <f>'1sz melléklet kiadás'!E52+44207</f>
        <v>125520</v>
      </c>
      <c r="E13" s="431"/>
    </row>
    <row r="14" spans="1:4" ht="24.75" customHeight="1">
      <c r="A14" s="460" t="s">
        <v>329</v>
      </c>
      <c r="B14" s="457">
        <v>38206</v>
      </c>
      <c r="C14" s="459"/>
      <c r="D14" s="134"/>
    </row>
    <row r="15" spans="1:4" ht="24.75" customHeight="1">
      <c r="A15" s="460" t="s">
        <v>330</v>
      </c>
      <c r="B15" s="457">
        <v>9812</v>
      </c>
      <c r="C15" s="459"/>
      <c r="D15" s="134"/>
    </row>
    <row r="16" spans="1:4" ht="24.75" customHeight="1">
      <c r="A16" s="460" t="s">
        <v>331</v>
      </c>
      <c r="B16" s="457">
        <v>35532</v>
      </c>
      <c r="C16" s="459"/>
      <c r="D16" s="134"/>
    </row>
    <row r="17" spans="1:4" ht="24.75" customHeight="1">
      <c r="A17" s="460"/>
      <c r="B17" s="461"/>
      <c r="C17" s="459"/>
      <c r="D17" s="462"/>
    </row>
    <row r="18" spans="1:4" ht="18" customHeight="1">
      <c r="A18" s="100"/>
      <c r="B18" s="97"/>
      <c r="C18" s="99"/>
      <c r="D18" s="98"/>
    </row>
    <row r="19" spans="1:4" ht="18" customHeight="1" thickBot="1">
      <c r="A19" s="101"/>
      <c r="B19" s="102"/>
      <c r="C19" s="99"/>
      <c r="D19" s="103"/>
    </row>
    <row r="20" spans="1:4" ht="18" customHeight="1" thickBot="1">
      <c r="A20" s="104" t="s">
        <v>311</v>
      </c>
      <c r="B20" s="95">
        <f>SUM(B7:B19)</f>
        <v>2598316</v>
      </c>
      <c r="C20" s="105" t="s">
        <v>311</v>
      </c>
      <c r="D20" s="463">
        <f>SUM(D7:D19)</f>
        <v>2413884</v>
      </c>
    </row>
    <row r="21" spans="1:4" ht="18" customHeight="1" thickBot="1">
      <c r="A21" s="106" t="s">
        <v>312</v>
      </c>
      <c r="B21" s="107" t="str">
        <f>IF(((D20-B20)&gt;0),D20-B20,"----")</f>
        <v>----</v>
      </c>
      <c r="C21" s="108" t="s">
        <v>313</v>
      </c>
      <c r="D21" s="109">
        <f>IF(((B20-D20)&gt;0),B20-D20,"----")</f>
        <v>184432</v>
      </c>
    </row>
    <row r="22" ht="18" customHeight="1"/>
  </sheetData>
  <sheetProtection password="CF05" sheet="1" objects="1" scenarios="1"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X199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0.00390625" style="0" customWidth="1"/>
    <col min="4" max="4" width="10.140625" style="0" customWidth="1"/>
    <col min="5" max="6" width="11.140625" style="0" customWidth="1"/>
    <col min="7" max="7" width="10.28125" style="0" customWidth="1"/>
    <col min="8" max="8" width="10.00390625" style="0" customWidth="1"/>
    <col min="9" max="10" width="10.57421875" style="0" customWidth="1"/>
    <col min="11" max="11" width="10.140625" style="0" customWidth="1"/>
    <col min="12" max="12" width="13.00390625" style="0" customWidth="1"/>
    <col min="13" max="13" width="9.28125" style="0" customWidth="1"/>
    <col min="14" max="14" width="11.28125" style="0" customWidth="1"/>
  </cols>
  <sheetData>
    <row r="1" spans="2:14" ht="12.75">
      <c r="B1" s="508" t="s">
        <v>259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</row>
    <row r="2" spans="2:14" ht="12.75">
      <c r="B2" s="520" t="s">
        <v>442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2:14" ht="13.5" thickBot="1">
      <c r="B3" s="21" t="s">
        <v>260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372</v>
      </c>
    </row>
    <row r="4" spans="1:15" ht="33" customHeight="1" thickBot="1">
      <c r="A4" s="3"/>
      <c r="B4" s="22"/>
      <c r="C4" s="522" t="s">
        <v>4</v>
      </c>
      <c r="D4" s="523"/>
      <c r="E4" s="523"/>
      <c r="F4" s="524"/>
      <c r="G4" s="522" t="s">
        <v>79</v>
      </c>
      <c r="H4" s="523"/>
      <c r="I4" s="523"/>
      <c r="J4" s="524"/>
      <c r="K4" s="522" t="s">
        <v>383</v>
      </c>
      <c r="L4" s="523"/>
      <c r="M4" s="523"/>
      <c r="N4" s="524"/>
      <c r="O4" s="2"/>
    </row>
    <row r="5" spans="1:15" ht="42.75" customHeight="1" thickBot="1">
      <c r="A5" s="141" t="s">
        <v>80</v>
      </c>
      <c r="B5" s="151" t="s">
        <v>81</v>
      </c>
      <c r="C5" s="151" t="s">
        <v>387</v>
      </c>
      <c r="D5" s="151" t="s">
        <v>388</v>
      </c>
      <c r="E5" s="151" t="s">
        <v>389</v>
      </c>
      <c r="F5" s="151" t="s">
        <v>390</v>
      </c>
      <c r="G5" s="151" t="s">
        <v>387</v>
      </c>
      <c r="H5" s="151" t="s">
        <v>388</v>
      </c>
      <c r="I5" s="151" t="s">
        <v>389</v>
      </c>
      <c r="J5" s="151" t="s">
        <v>390</v>
      </c>
      <c r="K5" s="151" t="s">
        <v>387</v>
      </c>
      <c r="L5" s="151" t="s">
        <v>388</v>
      </c>
      <c r="M5" s="151" t="s">
        <v>389</v>
      </c>
      <c r="N5" s="151" t="s">
        <v>390</v>
      </c>
      <c r="O5" s="2"/>
    </row>
    <row r="6" spans="1:15" ht="33" customHeight="1">
      <c r="A6" s="407" t="s">
        <v>5</v>
      </c>
      <c r="B6" s="402" t="s">
        <v>82</v>
      </c>
      <c r="C6" s="392">
        <v>28656</v>
      </c>
      <c r="D6" s="392">
        <v>28656</v>
      </c>
      <c r="E6" s="392">
        <v>23384</v>
      </c>
      <c r="F6" s="393">
        <f aca="true" t="shared" si="0" ref="F6:F11">IF(E6&lt;=0,,E6/D6)</f>
        <v>0.8160245672808487</v>
      </c>
      <c r="G6" s="394">
        <v>0</v>
      </c>
      <c r="H6" s="394">
        <v>0</v>
      </c>
      <c r="I6" s="394">
        <v>0</v>
      </c>
      <c r="J6" s="393">
        <f aca="true" t="shared" si="1" ref="J6:J26">IF(I6&lt;=0,,I6/H6)</f>
        <v>0</v>
      </c>
      <c r="K6" s="392">
        <v>0</v>
      </c>
      <c r="L6" s="392">
        <v>0</v>
      </c>
      <c r="M6" s="392">
        <v>853</v>
      </c>
      <c r="N6" s="395" t="e">
        <f aca="true" t="shared" si="2" ref="N6:N26">IF(M6&lt;=0,,M6/L6)</f>
        <v>#DIV/0!</v>
      </c>
      <c r="O6" s="2"/>
    </row>
    <row r="7" spans="1:15" ht="15" customHeight="1">
      <c r="A7" s="408" t="s">
        <v>9</v>
      </c>
      <c r="B7" s="403" t="s">
        <v>83</v>
      </c>
      <c r="C7" s="40">
        <v>85915</v>
      </c>
      <c r="D7" s="40">
        <v>85915</v>
      </c>
      <c r="E7" s="40">
        <v>106178</v>
      </c>
      <c r="F7" s="396">
        <f t="shared" si="0"/>
        <v>1.2358493860210673</v>
      </c>
      <c r="G7" s="33">
        <v>44105</v>
      </c>
      <c r="H7" s="33">
        <v>64105</v>
      </c>
      <c r="I7" s="33">
        <v>64450</v>
      </c>
      <c r="J7" s="396">
        <f t="shared" si="1"/>
        <v>1.0053817954917712</v>
      </c>
      <c r="K7" s="181">
        <v>0</v>
      </c>
      <c r="L7" s="181">
        <v>28000</v>
      </c>
      <c r="M7" s="181">
        <v>39163</v>
      </c>
      <c r="N7" s="397">
        <f t="shared" si="2"/>
        <v>1.3986785714285714</v>
      </c>
      <c r="O7" s="2"/>
    </row>
    <row r="8" spans="1:15" ht="15" customHeight="1">
      <c r="A8" s="526" t="s">
        <v>84</v>
      </c>
      <c r="B8" s="403" t="s">
        <v>85</v>
      </c>
      <c r="C8" s="40">
        <v>2760</v>
      </c>
      <c r="D8" s="40">
        <v>2760</v>
      </c>
      <c r="E8" s="40">
        <v>2557</v>
      </c>
      <c r="F8" s="396">
        <f t="shared" si="0"/>
        <v>0.9264492753623188</v>
      </c>
      <c r="G8" s="33">
        <v>0</v>
      </c>
      <c r="H8" s="33">
        <v>0</v>
      </c>
      <c r="I8" s="33">
        <v>0</v>
      </c>
      <c r="J8" s="396">
        <f t="shared" si="1"/>
        <v>0</v>
      </c>
      <c r="K8" s="181">
        <v>0</v>
      </c>
      <c r="L8" s="181">
        <v>6281</v>
      </c>
      <c r="M8" s="181">
        <v>6281</v>
      </c>
      <c r="N8" s="397">
        <f t="shared" si="2"/>
        <v>1</v>
      </c>
      <c r="O8" s="2"/>
    </row>
    <row r="9" spans="1:15" ht="15" customHeight="1">
      <c r="A9" s="526"/>
      <c r="B9" s="403" t="s">
        <v>86</v>
      </c>
      <c r="C9" s="33">
        <v>2217</v>
      </c>
      <c r="D9" s="33">
        <v>2217</v>
      </c>
      <c r="E9" s="33">
        <v>2889</v>
      </c>
      <c r="F9" s="396">
        <f t="shared" si="0"/>
        <v>1.3031123139377536</v>
      </c>
      <c r="G9" s="33">
        <v>0</v>
      </c>
      <c r="H9" s="33">
        <v>0</v>
      </c>
      <c r="I9" s="33">
        <v>0</v>
      </c>
      <c r="J9" s="396">
        <f t="shared" si="1"/>
        <v>0</v>
      </c>
      <c r="K9" s="181">
        <v>0</v>
      </c>
      <c r="L9" s="181">
        <v>0</v>
      </c>
      <c r="M9" s="181"/>
      <c r="N9" s="397">
        <f t="shared" si="2"/>
        <v>0</v>
      </c>
      <c r="O9" s="2"/>
    </row>
    <row r="10" spans="1:15" ht="15" customHeight="1">
      <c r="A10" s="526"/>
      <c r="B10" s="404" t="s">
        <v>341</v>
      </c>
      <c r="C10" s="33">
        <v>600</v>
      </c>
      <c r="D10" s="33">
        <v>600</v>
      </c>
      <c r="E10" s="33">
        <v>82</v>
      </c>
      <c r="F10" s="396">
        <f t="shared" si="0"/>
        <v>0.13666666666666666</v>
      </c>
      <c r="G10" s="33">
        <v>0</v>
      </c>
      <c r="H10" s="33">
        <v>0</v>
      </c>
      <c r="I10" s="33">
        <v>0</v>
      </c>
      <c r="J10" s="396">
        <f t="shared" si="1"/>
        <v>0</v>
      </c>
      <c r="K10" s="181">
        <v>0</v>
      </c>
      <c r="L10" s="181">
        <v>295</v>
      </c>
      <c r="M10" s="181">
        <v>280</v>
      </c>
      <c r="N10" s="397">
        <f t="shared" si="2"/>
        <v>0.9491525423728814</v>
      </c>
      <c r="O10" s="2"/>
    </row>
    <row r="11" spans="1:15" ht="15" customHeight="1">
      <c r="A11" s="525" t="s">
        <v>87</v>
      </c>
      <c r="B11" s="403" t="s">
        <v>88</v>
      </c>
      <c r="C11" s="40">
        <v>600</v>
      </c>
      <c r="D11" s="40">
        <v>4267</v>
      </c>
      <c r="E11" s="40">
        <v>4285</v>
      </c>
      <c r="F11" s="396">
        <f t="shared" si="0"/>
        <v>1.0042184204359035</v>
      </c>
      <c r="G11" s="33">
        <v>0</v>
      </c>
      <c r="H11" s="33">
        <v>0</v>
      </c>
      <c r="I11" s="33">
        <v>0</v>
      </c>
      <c r="J11" s="396">
        <f t="shared" si="1"/>
        <v>0</v>
      </c>
      <c r="K11" s="181">
        <v>0</v>
      </c>
      <c r="L11" s="181">
        <v>1310</v>
      </c>
      <c r="M11" s="181">
        <v>1310</v>
      </c>
      <c r="N11" s="397">
        <f t="shared" si="2"/>
        <v>1</v>
      </c>
      <c r="O11" s="2"/>
    </row>
    <row r="12" spans="1:15" ht="15" customHeight="1">
      <c r="A12" s="525"/>
      <c r="B12" s="403" t="s">
        <v>89</v>
      </c>
      <c r="C12" s="33">
        <v>0</v>
      </c>
      <c r="D12" s="33">
        <v>0</v>
      </c>
      <c r="E12" s="33">
        <v>0</v>
      </c>
      <c r="F12" s="396">
        <f>IF(E12&lt;=0,,E12/D12)</f>
        <v>0</v>
      </c>
      <c r="G12" s="33">
        <v>0</v>
      </c>
      <c r="H12" s="33">
        <v>0</v>
      </c>
      <c r="I12" s="33">
        <v>0</v>
      </c>
      <c r="J12" s="396">
        <f t="shared" si="1"/>
        <v>0</v>
      </c>
      <c r="K12" s="181">
        <v>19602</v>
      </c>
      <c r="L12" s="181">
        <v>27251</v>
      </c>
      <c r="M12" s="181">
        <v>27250</v>
      </c>
      <c r="N12" s="397">
        <f t="shared" si="2"/>
        <v>0.9999633040989322</v>
      </c>
      <c r="O12" s="2"/>
    </row>
    <row r="13" spans="1:15" ht="15" customHeight="1">
      <c r="A13" s="526" t="s">
        <v>90</v>
      </c>
      <c r="B13" s="403" t="s">
        <v>91</v>
      </c>
      <c r="C13" s="40">
        <v>25401</v>
      </c>
      <c r="D13" s="40">
        <v>25401</v>
      </c>
      <c r="E13" s="40">
        <v>26587</v>
      </c>
      <c r="F13" s="396">
        <f aca="true" t="shared" si="3" ref="F13:F26">IF(E13&lt;=0,,E13/D13)</f>
        <v>1.0466910751545215</v>
      </c>
      <c r="G13" s="33">
        <v>0</v>
      </c>
      <c r="H13" s="33">
        <v>0</v>
      </c>
      <c r="I13" s="33">
        <v>0</v>
      </c>
      <c r="J13" s="396">
        <f t="shared" si="1"/>
        <v>0</v>
      </c>
      <c r="K13" s="181">
        <v>0</v>
      </c>
      <c r="L13" s="181">
        <v>616</v>
      </c>
      <c r="M13" s="181">
        <v>615</v>
      </c>
      <c r="N13" s="397">
        <f t="shared" si="2"/>
        <v>0.9983766233766234</v>
      </c>
      <c r="O13" s="2"/>
    </row>
    <row r="14" spans="1:16" ht="15" customHeight="1">
      <c r="A14" s="526"/>
      <c r="B14" s="405" t="s">
        <v>340</v>
      </c>
      <c r="C14" s="40">
        <v>0</v>
      </c>
      <c r="D14" s="40">
        <v>0</v>
      </c>
      <c r="E14" s="40">
        <v>0</v>
      </c>
      <c r="F14" s="396">
        <f t="shared" si="3"/>
        <v>0</v>
      </c>
      <c r="G14" s="33">
        <v>0</v>
      </c>
      <c r="H14" s="33">
        <v>0</v>
      </c>
      <c r="I14" s="33">
        <v>0</v>
      </c>
      <c r="J14" s="396">
        <f t="shared" si="1"/>
        <v>0</v>
      </c>
      <c r="K14" s="181">
        <v>0</v>
      </c>
      <c r="L14" s="181">
        <v>0</v>
      </c>
      <c r="M14" s="181">
        <v>0</v>
      </c>
      <c r="N14" s="397">
        <f t="shared" si="2"/>
        <v>0</v>
      </c>
      <c r="O14" s="209"/>
      <c r="P14" s="209"/>
    </row>
    <row r="15" spans="1:15" ht="15" customHeight="1">
      <c r="A15" s="408" t="s">
        <v>92</v>
      </c>
      <c r="B15" s="403" t="s">
        <v>93</v>
      </c>
      <c r="C15" s="40">
        <v>22736</v>
      </c>
      <c r="D15" s="40">
        <v>27970</v>
      </c>
      <c r="E15" s="40">
        <v>29872</v>
      </c>
      <c r="F15" s="396">
        <f t="shared" si="3"/>
        <v>1.0680014301036824</v>
      </c>
      <c r="G15" s="33">
        <v>0</v>
      </c>
      <c r="H15" s="33">
        <v>0</v>
      </c>
      <c r="I15" s="33">
        <v>0</v>
      </c>
      <c r="J15" s="396">
        <f t="shared" si="1"/>
        <v>0</v>
      </c>
      <c r="K15" s="181">
        <v>102161</v>
      </c>
      <c r="L15" s="181">
        <v>102161</v>
      </c>
      <c r="M15" s="181">
        <v>101533</v>
      </c>
      <c r="N15" s="397">
        <f t="shared" si="2"/>
        <v>0.9938528401249009</v>
      </c>
      <c r="O15" s="2"/>
    </row>
    <row r="16" spans="1:15" ht="15" customHeight="1">
      <c r="A16" s="408" t="s">
        <v>94</v>
      </c>
      <c r="B16" s="403" t="s">
        <v>95</v>
      </c>
      <c r="C16" s="40">
        <v>43448</v>
      </c>
      <c r="D16" s="40">
        <v>43448</v>
      </c>
      <c r="E16" s="40">
        <v>41989</v>
      </c>
      <c r="F16" s="396">
        <f t="shared" si="3"/>
        <v>0.9664196280611306</v>
      </c>
      <c r="G16" s="33">
        <v>0</v>
      </c>
      <c r="H16" s="33">
        <v>0</v>
      </c>
      <c r="I16" s="33">
        <v>167</v>
      </c>
      <c r="J16" s="396" t="e">
        <f t="shared" si="1"/>
        <v>#DIV/0!</v>
      </c>
      <c r="K16" s="181">
        <v>17245</v>
      </c>
      <c r="L16" s="181">
        <v>17245</v>
      </c>
      <c r="M16" s="181">
        <v>15572</v>
      </c>
      <c r="N16" s="397">
        <f t="shared" si="2"/>
        <v>0.902986372861699</v>
      </c>
      <c r="O16" s="2"/>
    </row>
    <row r="17" spans="1:15" ht="15" customHeight="1">
      <c r="A17" s="525" t="s">
        <v>96</v>
      </c>
      <c r="B17" s="403" t="s">
        <v>97</v>
      </c>
      <c r="C17" s="40">
        <v>4650</v>
      </c>
      <c r="D17" s="40">
        <v>3900</v>
      </c>
      <c r="E17" s="40">
        <v>4756</v>
      </c>
      <c r="F17" s="396">
        <f t="shared" si="3"/>
        <v>1.2194871794871796</v>
      </c>
      <c r="G17" s="33">
        <v>0</v>
      </c>
      <c r="H17" s="33">
        <v>0</v>
      </c>
      <c r="I17" s="33">
        <v>0</v>
      </c>
      <c r="J17" s="396">
        <f t="shared" si="1"/>
        <v>0</v>
      </c>
      <c r="K17" s="181">
        <v>0</v>
      </c>
      <c r="L17" s="181">
        <v>3967</v>
      </c>
      <c r="M17" s="181">
        <v>3767</v>
      </c>
      <c r="N17" s="397">
        <f t="shared" si="2"/>
        <v>0.9495840685656668</v>
      </c>
      <c r="O17" s="2"/>
    </row>
    <row r="18" spans="1:15" ht="15" customHeight="1">
      <c r="A18" s="525"/>
      <c r="B18" s="403" t="s">
        <v>98</v>
      </c>
      <c r="C18" s="33">
        <v>7020</v>
      </c>
      <c r="D18" s="33">
        <v>6020</v>
      </c>
      <c r="E18" s="33">
        <v>5139</v>
      </c>
      <c r="F18" s="396">
        <f t="shared" si="3"/>
        <v>0.8536544850498339</v>
      </c>
      <c r="G18" s="33">
        <v>0</v>
      </c>
      <c r="H18" s="33">
        <v>0</v>
      </c>
      <c r="I18" s="33">
        <v>0</v>
      </c>
      <c r="J18" s="396">
        <f t="shared" si="1"/>
        <v>0</v>
      </c>
      <c r="K18" s="181">
        <v>0</v>
      </c>
      <c r="L18" s="181">
        <v>600</v>
      </c>
      <c r="M18" s="181">
        <v>600</v>
      </c>
      <c r="N18" s="397">
        <f t="shared" si="2"/>
        <v>1</v>
      </c>
      <c r="O18" s="2"/>
    </row>
    <row r="19" spans="1:15" ht="15" customHeight="1">
      <c r="A19" s="525" t="s">
        <v>99</v>
      </c>
      <c r="B19" s="403" t="s">
        <v>100</v>
      </c>
      <c r="C19" s="40">
        <v>1600</v>
      </c>
      <c r="D19" s="40">
        <v>1622</v>
      </c>
      <c r="E19" s="40">
        <v>1720</v>
      </c>
      <c r="F19" s="396">
        <f t="shared" si="3"/>
        <v>1.060419235511714</v>
      </c>
      <c r="G19" s="33">
        <v>0</v>
      </c>
      <c r="H19" s="33">
        <v>0</v>
      </c>
      <c r="I19" s="33">
        <v>0</v>
      </c>
      <c r="J19" s="396">
        <f t="shared" si="1"/>
        <v>0</v>
      </c>
      <c r="K19" s="181">
        <v>6416</v>
      </c>
      <c r="L19" s="181">
        <v>7437</v>
      </c>
      <c r="M19" s="181">
        <v>7437</v>
      </c>
      <c r="N19" s="397">
        <f t="shared" si="2"/>
        <v>1</v>
      </c>
      <c r="O19" s="2"/>
    </row>
    <row r="20" spans="1:16" ht="15" customHeight="1">
      <c r="A20" s="525"/>
      <c r="B20" s="403" t="s">
        <v>101</v>
      </c>
      <c r="C20" s="33">
        <v>100</v>
      </c>
      <c r="D20" s="33">
        <v>100</v>
      </c>
      <c r="E20" s="33">
        <v>16</v>
      </c>
      <c r="F20" s="396">
        <f t="shared" si="3"/>
        <v>0.16</v>
      </c>
      <c r="G20" s="33">
        <v>0</v>
      </c>
      <c r="H20" s="33">
        <v>0</v>
      </c>
      <c r="I20" s="33">
        <v>0</v>
      </c>
      <c r="J20" s="396">
        <f t="shared" si="1"/>
        <v>0</v>
      </c>
      <c r="K20" s="181">
        <v>1000</v>
      </c>
      <c r="L20" s="181">
        <v>1400</v>
      </c>
      <c r="M20" s="181">
        <v>1400</v>
      </c>
      <c r="N20" s="397">
        <f t="shared" si="2"/>
        <v>1</v>
      </c>
      <c r="O20" s="209"/>
      <c r="P20" s="209"/>
    </row>
    <row r="21" spans="1:15" ht="15" customHeight="1">
      <c r="A21" s="408" t="s">
        <v>102</v>
      </c>
      <c r="B21" s="403" t="s">
        <v>103</v>
      </c>
      <c r="C21" s="40">
        <v>1100</v>
      </c>
      <c r="D21" s="40">
        <v>2061</v>
      </c>
      <c r="E21" s="40">
        <v>2084</v>
      </c>
      <c r="F21" s="396">
        <f t="shared" si="3"/>
        <v>1.0111596312469675</v>
      </c>
      <c r="G21" s="33">
        <v>0</v>
      </c>
      <c r="H21" s="33">
        <v>400</v>
      </c>
      <c r="I21" s="33">
        <v>400</v>
      </c>
      <c r="J21" s="396">
        <f t="shared" si="1"/>
        <v>1</v>
      </c>
      <c r="K21" s="181">
        <v>0</v>
      </c>
      <c r="L21" s="181">
        <v>286</v>
      </c>
      <c r="M21" s="181">
        <v>786</v>
      </c>
      <c r="N21" s="397">
        <f t="shared" si="2"/>
        <v>2.7482517482517483</v>
      </c>
      <c r="O21" s="2"/>
    </row>
    <row r="22" spans="1:15" ht="15" customHeight="1">
      <c r="A22" s="408" t="s">
        <v>104</v>
      </c>
      <c r="B22" s="403" t="s">
        <v>106</v>
      </c>
      <c r="C22" s="40">
        <v>30490</v>
      </c>
      <c r="D22" s="40">
        <v>24538</v>
      </c>
      <c r="E22" s="40">
        <v>22033</v>
      </c>
      <c r="F22" s="396">
        <f t="shared" si="3"/>
        <v>0.8979134403781889</v>
      </c>
      <c r="G22" s="33">
        <v>0</v>
      </c>
      <c r="H22" s="33">
        <v>0</v>
      </c>
      <c r="I22" s="33">
        <v>0</v>
      </c>
      <c r="J22" s="396">
        <f t="shared" si="1"/>
        <v>0</v>
      </c>
      <c r="K22" s="181">
        <v>7988</v>
      </c>
      <c r="L22" s="181">
        <v>6238</v>
      </c>
      <c r="M22" s="181">
        <v>4793</v>
      </c>
      <c r="N22" s="397">
        <f t="shared" si="2"/>
        <v>0.7683552420647644</v>
      </c>
      <c r="O22" s="2"/>
    </row>
    <row r="23" spans="1:15" ht="15" customHeight="1" thickBot="1">
      <c r="A23" s="409" t="s">
        <v>105</v>
      </c>
      <c r="B23" s="406" t="s">
        <v>272</v>
      </c>
      <c r="C23" s="259">
        <v>0</v>
      </c>
      <c r="D23" s="259">
        <v>0</v>
      </c>
      <c r="E23" s="259">
        <v>19</v>
      </c>
      <c r="F23" s="398" t="e">
        <f>IF(E23&lt;=0,,E23/D23)</f>
        <v>#DIV/0!</v>
      </c>
      <c r="G23" s="399">
        <v>0</v>
      </c>
      <c r="H23" s="399">
        <v>0</v>
      </c>
      <c r="I23" s="399">
        <v>0</v>
      </c>
      <c r="J23" s="398">
        <f t="shared" si="1"/>
        <v>0</v>
      </c>
      <c r="K23" s="400">
        <v>6500</v>
      </c>
      <c r="L23" s="400">
        <v>6500</v>
      </c>
      <c r="M23" s="400">
        <v>5778</v>
      </c>
      <c r="N23" s="401">
        <f t="shared" si="2"/>
        <v>0.8889230769230769</v>
      </c>
      <c r="O23" s="2"/>
    </row>
    <row r="24" spans="1:15" ht="15" customHeight="1" thickBot="1">
      <c r="A24" s="54"/>
      <c r="B24" s="23" t="s">
        <v>107</v>
      </c>
      <c r="C24" s="36">
        <f aca="true" t="shared" si="4" ref="C24:M24">SUM(C6:C23)</f>
        <v>257293</v>
      </c>
      <c r="D24" s="36">
        <f t="shared" si="4"/>
        <v>259475</v>
      </c>
      <c r="E24" s="36">
        <f t="shared" si="4"/>
        <v>273590</v>
      </c>
      <c r="F24" s="174">
        <f t="shared" si="3"/>
        <v>1.0543983042682339</v>
      </c>
      <c r="G24" s="36">
        <f t="shared" si="4"/>
        <v>44105</v>
      </c>
      <c r="H24" s="36">
        <f t="shared" si="4"/>
        <v>64505</v>
      </c>
      <c r="I24" s="36">
        <f t="shared" si="4"/>
        <v>65017</v>
      </c>
      <c r="J24" s="174">
        <f t="shared" si="1"/>
        <v>1.0079373691961864</v>
      </c>
      <c r="K24" s="36">
        <f t="shared" si="4"/>
        <v>160912</v>
      </c>
      <c r="L24" s="36">
        <f t="shared" si="4"/>
        <v>209587</v>
      </c>
      <c r="M24" s="36">
        <f t="shared" si="4"/>
        <v>217418</v>
      </c>
      <c r="N24" s="174">
        <f t="shared" si="2"/>
        <v>1.037363958642473</v>
      </c>
      <c r="O24" s="2"/>
    </row>
    <row r="25" spans="1:16" ht="15" customHeight="1" thickBot="1">
      <c r="A25" s="54" t="s">
        <v>108</v>
      </c>
      <c r="B25" s="1" t="s">
        <v>109</v>
      </c>
      <c r="C25" s="34">
        <v>48000</v>
      </c>
      <c r="D25" s="34">
        <v>71266</v>
      </c>
      <c r="E25" s="34">
        <v>74622</v>
      </c>
      <c r="F25" s="174">
        <f t="shared" si="3"/>
        <v>1.047091179524598</v>
      </c>
      <c r="G25" s="35">
        <v>0</v>
      </c>
      <c r="H25" s="35">
        <v>0</v>
      </c>
      <c r="I25" s="35"/>
      <c r="J25" s="174">
        <f t="shared" si="1"/>
        <v>0</v>
      </c>
      <c r="K25" s="38">
        <v>1469847</v>
      </c>
      <c r="L25" s="38">
        <v>1450304</v>
      </c>
      <c r="M25" s="38">
        <v>1489952</v>
      </c>
      <c r="N25" s="174">
        <f t="shared" si="2"/>
        <v>1.0273377167821367</v>
      </c>
      <c r="O25" s="209"/>
      <c r="P25" s="209"/>
    </row>
    <row r="26" spans="1:15" ht="15" customHeight="1" thickBot="1">
      <c r="A26" s="54"/>
      <c r="B26" s="23" t="s">
        <v>110</v>
      </c>
      <c r="C26" s="37">
        <f>C24+C25</f>
        <v>305293</v>
      </c>
      <c r="D26" s="37">
        <f aca="true" t="shared" si="5" ref="D26:M26">D24+D25</f>
        <v>330741</v>
      </c>
      <c r="E26" s="37">
        <f t="shared" si="5"/>
        <v>348212</v>
      </c>
      <c r="F26" s="174">
        <f t="shared" si="3"/>
        <v>1.052823810776408</v>
      </c>
      <c r="G26" s="37">
        <f t="shared" si="5"/>
        <v>44105</v>
      </c>
      <c r="H26" s="37">
        <f t="shared" si="5"/>
        <v>64505</v>
      </c>
      <c r="I26" s="37">
        <f t="shared" si="5"/>
        <v>65017</v>
      </c>
      <c r="J26" s="174">
        <f t="shared" si="1"/>
        <v>1.0079373691961864</v>
      </c>
      <c r="K26" s="39">
        <f t="shared" si="5"/>
        <v>1630759</v>
      </c>
      <c r="L26" s="39">
        <f t="shared" si="5"/>
        <v>1659891</v>
      </c>
      <c r="M26" s="39">
        <f t="shared" si="5"/>
        <v>1707370</v>
      </c>
      <c r="N26" s="174">
        <f t="shared" si="2"/>
        <v>1.0286036854227174</v>
      </c>
      <c r="O26" s="2"/>
    </row>
    <row r="27" spans="2:15" ht="12.75">
      <c r="B27" s="21"/>
      <c r="C27" s="21"/>
      <c r="D27" s="221"/>
      <c r="E27" s="221"/>
      <c r="F27" s="220"/>
      <c r="G27" s="222"/>
      <c r="H27" s="222"/>
      <c r="I27" s="222"/>
      <c r="J27" s="222"/>
      <c r="K27" s="222"/>
      <c r="L27" s="221"/>
      <c r="M27" s="221"/>
      <c r="N27" s="220"/>
      <c r="O27" s="9"/>
    </row>
    <row r="28" spans="2:14" ht="13.5" thickBot="1">
      <c r="B28" s="21" t="s">
        <v>260</v>
      </c>
      <c r="C28" s="21"/>
      <c r="D28" s="21"/>
      <c r="E28" s="21"/>
      <c r="F28" s="21"/>
      <c r="G28" s="21"/>
      <c r="H28" s="211"/>
      <c r="I28" s="21"/>
      <c r="J28" s="21"/>
      <c r="K28" s="21"/>
      <c r="L28" s="21"/>
      <c r="M28" s="21"/>
      <c r="N28" s="21" t="s">
        <v>372</v>
      </c>
    </row>
    <row r="29" spans="1:14" ht="30" customHeight="1" thickBot="1">
      <c r="A29" s="3"/>
      <c r="B29" s="22"/>
      <c r="C29" s="522" t="s">
        <v>384</v>
      </c>
      <c r="D29" s="523"/>
      <c r="E29" s="523"/>
      <c r="F29" s="524"/>
      <c r="G29" s="522" t="s">
        <v>111</v>
      </c>
      <c r="H29" s="523"/>
      <c r="I29" s="523"/>
      <c r="J29" s="524"/>
      <c r="K29" s="522" t="s">
        <v>112</v>
      </c>
      <c r="L29" s="523"/>
      <c r="M29" s="523"/>
      <c r="N29" s="524"/>
    </row>
    <row r="30" spans="1:14" ht="26.25" thickBot="1">
      <c r="A30" s="141" t="s">
        <v>80</v>
      </c>
      <c r="B30" s="151" t="s">
        <v>81</v>
      </c>
      <c r="C30" s="151" t="s">
        <v>387</v>
      </c>
      <c r="D30" s="151" t="s">
        <v>388</v>
      </c>
      <c r="E30" s="151" t="s">
        <v>389</v>
      </c>
      <c r="F30" s="151" t="s">
        <v>390</v>
      </c>
      <c r="G30" s="151" t="s">
        <v>387</v>
      </c>
      <c r="H30" s="151" t="s">
        <v>388</v>
      </c>
      <c r="I30" s="151" t="s">
        <v>389</v>
      </c>
      <c r="J30" s="151" t="s">
        <v>390</v>
      </c>
      <c r="K30" s="151" t="s">
        <v>387</v>
      </c>
      <c r="L30" s="151" t="s">
        <v>388</v>
      </c>
      <c r="M30" s="151" t="s">
        <v>389</v>
      </c>
      <c r="N30" s="151" t="s">
        <v>390</v>
      </c>
    </row>
    <row r="31" spans="1:17" ht="25.5">
      <c r="A31" s="407" t="s">
        <v>5</v>
      </c>
      <c r="B31" s="233" t="s">
        <v>82</v>
      </c>
      <c r="C31" s="394">
        <v>10000</v>
      </c>
      <c r="D31" s="394">
        <v>10000</v>
      </c>
      <c r="E31" s="394">
        <v>10114</v>
      </c>
      <c r="F31" s="393">
        <f aca="true" t="shared" si="6" ref="F31:F51">IF(E31&lt;=0,,E31/D31)</f>
        <v>1.0114</v>
      </c>
      <c r="G31" s="394">
        <v>201591</v>
      </c>
      <c r="H31" s="394">
        <v>203086</v>
      </c>
      <c r="I31" s="394">
        <v>198760</v>
      </c>
      <c r="J31" s="393">
        <f aca="true" t="shared" si="7" ref="J31:J51">IF(I31&lt;=0,,I31/H31)</f>
        <v>0.9786986793772097</v>
      </c>
      <c r="K31" s="392">
        <v>0</v>
      </c>
      <c r="L31" s="392">
        <v>2615</v>
      </c>
      <c r="M31" s="392">
        <v>2615</v>
      </c>
      <c r="N31" s="395">
        <f aca="true" t="shared" si="8" ref="N31:N51">IF(M31&lt;=0,,M31/L31)</f>
        <v>1</v>
      </c>
      <c r="P31" s="114"/>
      <c r="Q31" s="114"/>
    </row>
    <row r="32" spans="1:17" ht="25.5">
      <c r="A32" s="408" t="s">
        <v>9</v>
      </c>
      <c r="B32" s="16" t="s">
        <v>83</v>
      </c>
      <c r="C32" s="33">
        <v>35000</v>
      </c>
      <c r="D32" s="33">
        <v>35000</v>
      </c>
      <c r="E32" s="33">
        <v>63102</v>
      </c>
      <c r="F32" s="396">
        <f t="shared" si="6"/>
        <v>1.8029142857142857</v>
      </c>
      <c r="G32" s="181">
        <v>352800</v>
      </c>
      <c r="H32" s="181">
        <v>356751</v>
      </c>
      <c r="I32" s="181">
        <v>346501</v>
      </c>
      <c r="J32" s="396">
        <f t="shared" si="7"/>
        <v>0.9712684757716166</v>
      </c>
      <c r="K32" s="181">
        <v>16000</v>
      </c>
      <c r="L32" s="181">
        <v>17075</v>
      </c>
      <c r="M32" s="181">
        <v>17075</v>
      </c>
      <c r="N32" s="397">
        <f t="shared" si="8"/>
        <v>1</v>
      </c>
      <c r="P32" s="114"/>
      <c r="Q32" s="114"/>
    </row>
    <row r="33" spans="1:17" ht="12.75">
      <c r="A33" s="526" t="s">
        <v>84</v>
      </c>
      <c r="B33" s="16" t="s">
        <v>85</v>
      </c>
      <c r="C33" s="33">
        <v>0</v>
      </c>
      <c r="D33" s="33">
        <v>0</v>
      </c>
      <c r="E33" s="33">
        <v>0</v>
      </c>
      <c r="F33" s="396">
        <f t="shared" si="6"/>
        <v>0</v>
      </c>
      <c r="G33" s="40">
        <v>272313</v>
      </c>
      <c r="H33" s="40">
        <v>273306</v>
      </c>
      <c r="I33" s="40">
        <v>271100</v>
      </c>
      <c r="J33" s="396">
        <f t="shared" si="7"/>
        <v>0.9919284611387968</v>
      </c>
      <c r="K33" s="181">
        <v>130</v>
      </c>
      <c r="L33" s="181">
        <v>130</v>
      </c>
      <c r="M33" s="181">
        <v>130</v>
      </c>
      <c r="N33" s="397">
        <f t="shared" si="8"/>
        <v>1</v>
      </c>
      <c r="P33" s="114"/>
      <c r="Q33" s="114"/>
    </row>
    <row r="34" spans="1:17" ht="12.75">
      <c r="A34" s="526"/>
      <c r="B34" s="16" t="s">
        <v>86</v>
      </c>
      <c r="C34" s="33">
        <v>0</v>
      </c>
      <c r="D34" s="33">
        <v>0</v>
      </c>
      <c r="E34" s="33">
        <v>0</v>
      </c>
      <c r="F34" s="396">
        <f t="shared" si="6"/>
        <v>0</v>
      </c>
      <c r="G34" s="33">
        <v>52136</v>
      </c>
      <c r="H34" s="33">
        <v>54502</v>
      </c>
      <c r="I34" s="33">
        <v>56193</v>
      </c>
      <c r="J34" s="396">
        <f t="shared" si="7"/>
        <v>1.0310263843528678</v>
      </c>
      <c r="K34" s="181">
        <v>0</v>
      </c>
      <c r="L34" s="181">
        <v>8</v>
      </c>
      <c r="M34" s="181">
        <v>8</v>
      </c>
      <c r="N34" s="397">
        <f t="shared" si="8"/>
        <v>1</v>
      </c>
      <c r="P34" s="114"/>
      <c r="Q34" s="114"/>
    </row>
    <row r="35" spans="1:17" ht="12.75">
      <c r="A35" s="526"/>
      <c r="B35" s="410" t="s">
        <v>341</v>
      </c>
      <c r="C35" s="33">
        <v>0</v>
      </c>
      <c r="D35" s="33">
        <v>0</v>
      </c>
      <c r="E35" s="33">
        <v>0</v>
      </c>
      <c r="F35" s="396">
        <f t="shared" si="6"/>
        <v>0</v>
      </c>
      <c r="G35" s="33">
        <v>50892</v>
      </c>
      <c r="H35" s="33">
        <v>50892</v>
      </c>
      <c r="I35" s="33">
        <v>50957</v>
      </c>
      <c r="J35" s="396">
        <f t="shared" si="7"/>
        <v>1.001277214493437</v>
      </c>
      <c r="K35" s="181">
        <v>0</v>
      </c>
      <c r="L35" s="181">
        <v>0</v>
      </c>
      <c r="M35" s="180"/>
      <c r="N35" s="397">
        <f t="shared" si="8"/>
        <v>0</v>
      </c>
      <c r="P35" s="114"/>
      <c r="Q35" s="114"/>
    </row>
    <row r="36" spans="1:17" ht="12.75">
      <c r="A36" s="525" t="s">
        <v>87</v>
      </c>
      <c r="B36" s="16" t="s">
        <v>88</v>
      </c>
      <c r="C36" s="33">
        <v>0</v>
      </c>
      <c r="D36" s="33">
        <v>0</v>
      </c>
      <c r="E36" s="33">
        <v>0</v>
      </c>
      <c r="F36" s="396">
        <f t="shared" si="6"/>
        <v>0</v>
      </c>
      <c r="G36" s="40">
        <v>203840</v>
      </c>
      <c r="H36" s="40">
        <v>204573</v>
      </c>
      <c r="I36" s="40">
        <v>204573</v>
      </c>
      <c r="J36" s="396">
        <f t="shared" si="7"/>
        <v>1</v>
      </c>
      <c r="K36" s="181">
        <v>450</v>
      </c>
      <c r="L36" s="181">
        <v>3291</v>
      </c>
      <c r="M36" s="181">
        <v>3291</v>
      </c>
      <c r="N36" s="397">
        <f t="shared" si="8"/>
        <v>1</v>
      </c>
      <c r="P36" s="114"/>
      <c r="Q36" s="114"/>
    </row>
    <row r="37" spans="1:17" ht="12.75">
      <c r="A37" s="525"/>
      <c r="B37" s="16" t="s">
        <v>89</v>
      </c>
      <c r="C37" s="33">
        <v>0</v>
      </c>
      <c r="D37" s="33">
        <v>0</v>
      </c>
      <c r="E37" s="33">
        <v>0</v>
      </c>
      <c r="F37" s="396">
        <f t="shared" si="6"/>
        <v>0</v>
      </c>
      <c r="G37" s="33">
        <v>29400</v>
      </c>
      <c r="H37" s="33">
        <v>29480</v>
      </c>
      <c r="I37" s="33">
        <v>29400</v>
      </c>
      <c r="J37" s="396">
        <f t="shared" si="7"/>
        <v>0.9972862957937585</v>
      </c>
      <c r="K37" s="181">
        <v>2500</v>
      </c>
      <c r="L37" s="181">
        <v>2500</v>
      </c>
      <c r="M37" s="181">
        <v>2500</v>
      </c>
      <c r="N37" s="397">
        <f t="shared" si="8"/>
        <v>1</v>
      </c>
      <c r="P37" s="114"/>
      <c r="Q37" s="114"/>
    </row>
    <row r="38" spans="1:17" ht="12.75">
      <c r="A38" s="526" t="s">
        <v>90</v>
      </c>
      <c r="B38" s="16" t="s">
        <v>91</v>
      </c>
      <c r="C38" s="33">
        <v>0</v>
      </c>
      <c r="D38" s="33">
        <v>0</v>
      </c>
      <c r="E38" s="33">
        <v>0</v>
      </c>
      <c r="F38" s="396">
        <f t="shared" si="6"/>
        <v>0</v>
      </c>
      <c r="G38" s="40">
        <v>221690</v>
      </c>
      <c r="H38" s="40">
        <v>221895</v>
      </c>
      <c r="I38" s="40">
        <v>222590</v>
      </c>
      <c r="J38" s="396">
        <f t="shared" si="7"/>
        <v>1.0031321120349714</v>
      </c>
      <c r="K38" s="181">
        <v>50</v>
      </c>
      <c r="L38" s="181">
        <v>289</v>
      </c>
      <c r="M38" s="181">
        <v>289</v>
      </c>
      <c r="N38" s="397">
        <f t="shared" si="8"/>
        <v>1</v>
      </c>
      <c r="P38" s="114"/>
      <c r="Q38" s="114"/>
    </row>
    <row r="39" spans="1:17" ht="12.75">
      <c r="A39" s="526"/>
      <c r="B39" s="411" t="s">
        <v>340</v>
      </c>
      <c r="C39" s="33">
        <v>0</v>
      </c>
      <c r="D39" s="33">
        <v>0</v>
      </c>
      <c r="E39" s="33">
        <v>0</v>
      </c>
      <c r="F39" s="396">
        <f t="shared" si="6"/>
        <v>0</v>
      </c>
      <c r="G39" s="40">
        <v>12060</v>
      </c>
      <c r="H39" s="40">
        <v>12060</v>
      </c>
      <c r="I39" s="40">
        <v>12001</v>
      </c>
      <c r="J39" s="396">
        <f t="shared" si="7"/>
        <v>0.9951077943615257</v>
      </c>
      <c r="K39" s="181">
        <v>0</v>
      </c>
      <c r="L39" s="181">
        <v>0</v>
      </c>
      <c r="M39" s="181">
        <v>0</v>
      </c>
      <c r="N39" s="397">
        <f t="shared" si="8"/>
        <v>0</v>
      </c>
      <c r="O39" s="114"/>
      <c r="P39" s="114"/>
      <c r="Q39" s="210"/>
    </row>
    <row r="40" spans="1:17" ht="12.75">
      <c r="A40" s="408" t="s">
        <v>92</v>
      </c>
      <c r="B40" s="16" t="s">
        <v>93</v>
      </c>
      <c r="C40" s="33">
        <v>0</v>
      </c>
      <c r="D40" s="33">
        <v>0</v>
      </c>
      <c r="E40" s="33">
        <v>0</v>
      </c>
      <c r="F40" s="396">
        <f t="shared" si="6"/>
        <v>0</v>
      </c>
      <c r="G40" s="40">
        <v>101104</v>
      </c>
      <c r="H40" s="40">
        <v>101304</v>
      </c>
      <c r="I40" s="40">
        <v>101104</v>
      </c>
      <c r="J40" s="396">
        <f t="shared" si="7"/>
        <v>0.998025744294401</v>
      </c>
      <c r="K40" s="181">
        <v>8185</v>
      </c>
      <c r="L40" s="181">
        <v>8051</v>
      </c>
      <c r="M40" s="181">
        <v>8051</v>
      </c>
      <c r="N40" s="397">
        <f t="shared" si="8"/>
        <v>1</v>
      </c>
      <c r="P40" s="114"/>
      <c r="Q40" s="114"/>
    </row>
    <row r="41" spans="1:17" ht="12.75">
      <c r="A41" s="408" t="s">
        <v>94</v>
      </c>
      <c r="B41" s="16" t="s">
        <v>95</v>
      </c>
      <c r="C41" s="33">
        <v>0</v>
      </c>
      <c r="D41" s="33">
        <v>0</v>
      </c>
      <c r="E41" s="33">
        <v>0</v>
      </c>
      <c r="F41" s="396">
        <f t="shared" si="6"/>
        <v>0</v>
      </c>
      <c r="G41" s="40">
        <v>74687</v>
      </c>
      <c r="H41" s="40">
        <v>83887</v>
      </c>
      <c r="I41" s="40">
        <v>83887</v>
      </c>
      <c r="J41" s="396">
        <f t="shared" si="7"/>
        <v>1</v>
      </c>
      <c r="K41" s="181">
        <v>0</v>
      </c>
      <c r="L41" s="181">
        <v>153</v>
      </c>
      <c r="M41" s="181">
        <v>153</v>
      </c>
      <c r="N41" s="397">
        <f t="shared" si="8"/>
        <v>1</v>
      </c>
      <c r="P41" s="114"/>
      <c r="Q41" s="114"/>
    </row>
    <row r="42" spans="1:17" ht="12.75">
      <c r="A42" s="525" t="s">
        <v>96</v>
      </c>
      <c r="B42" s="16" t="s">
        <v>97</v>
      </c>
      <c r="C42" s="33">
        <v>0</v>
      </c>
      <c r="D42" s="33">
        <v>6499</v>
      </c>
      <c r="E42" s="33">
        <v>6499</v>
      </c>
      <c r="F42" s="396">
        <f t="shared" si="6"/>
        <v>1</v>
      </c>
      <c r="G42" s="40">
        <v>30535</v>
      </c>
      <c r="H42" s="40">
        <v>43309</v>
      </c>
      <c r="I42" s="40">
        <v>42455</v>
      </c>
      <c r="J42" s="396">
        <f t="shared" si="7"/>
        <v>0.9802812348472604</v>
      </c>
      <c r="K42" s="181">
        <v>0</v>
      </c>
      <c r="L42" s="181">
        <v>265</v>
      </c>
      <c r="M42" s="181">
        <v>265</v>
      </c>
      <c r="N42" s="397">
        <f t="shared" si="8"/>
        <v>1</v>
      </c>
      <c r="P42" s="114"/>
      <c r="Q42" s="114"/>
    </row>
    <row r="43" spans="1:17" ht="12.75">
      <c r="A43" s="525"/>
      <c r="B43" s="16" t="s">
        <v>98</v>
      </c>
      <c r="C43" s="33">
        <v>0</v>
      </c>
      <c r="D43" s="33">
        <v>0</v>
      </c>
      <c r="E43" s="33">
        <v>0</v>
      </c>
      <c r="F43" s="396">
        <f t="shared" si="6"/>
        <v>0</v>
      </c>
      <c r="G43" s="33">
        <v>16801</v>
      </c>
      <c r="H43" s="33">
        <v>20201</v>
      </c>
      <c r="I43" s="33">
        <v>21055</v>
      </c>
      <c r="J43" s="396">
        <f t="shared" si="7"/>
        <v>1.0422751348943122</v>
      </c>
      <c r="K43" s="181">
        <v>0</v>
      </c>
      <c r="L43" s="181">
        <v>0</v>
      </c>
      <c r="M43" s="181">
        <v>0</v>
      </c>
      <c r="N43" s="397">
        <f t="shared" si="8"/>
        <v>0</v>
      </c>
      <c r="P43" s="114"/>
      <c r="Q43" s="114"/>
    </row>
    <row r="44" spans="1:17" ht="12.75">
      <c r="A44" s="525" t="s">
        <v>99</v>
      </c>
      <c r="B44" s="16" t="s">
        <v>100</v>
      </c>
      <c r="C44" s="33">
        <v>0</v>
      </c>
      <c r="D44" s="33">
        <v>1220</v>
      </c>
      <c r="E44" s="33">
        <v>1220</v>
      </c>
      <c r="F44" s="396">
        <f t="shared" si="6"/>
        <v>1</v>
      </c>
      <c r="G44" s="40">
        <v>23569</v>
      </c>
      <c r="H44" s="40">
        <v>24222</v>
      </c>
      <c r="I44" s="40">
        <v>23282</v>
      </c>
      <c r="J44" s="396">
        <f t="shared" si="7"/>
        <v>0.9611923045165552</v>
      </c>
      <c r="K44" s="181">
        <v>0</v>
      </c>
      <c r="L44" s="181">
        <v>187</v>
      </c>
      <c r="M44" s="181">
        <v>187</v>
      </c>
      <c r="N44" s="397">
        <f t="shared" si="8"/>
        <v>1</v>
      </c>
      <c r="P44" s="114"/>
      <c r="Q44" s="114"/>
    </row>
    <row r="45" spans="1:17" ht="12.75">
      <c r="A45" s="525"/>
      <c r="B45" s="16" t="s">
        <v>101</v>
      </c>
      <c r="C45" s="33">
        <v>0</v>
      </c>
      <c r="D45" s="33">
        <v>0</v>
      </c>
      <c r="E45" s="33">
        <v>0</v>
      </c>
      <c r="F45" s="396">
        <f t="shared" si="6"/>
        <v>0</v>
      </c>
      <c r="G45" s="33">
        <v>16000</v>
      </c>
      <c r="H45" s="33">
        <v>16000</v>
      </c>
      <c r="I45" s="33">
        <v>15474</v>
      </c>
      <c r="J45" s="396">
        <f t="shared" si="7"/>
        <v>0.967125</v>
      </c>
      <c r="K45" s="181">
        <v>0</v>
      </c>
      <c r="L45" s="181">
        <v>167</v>
      </c>
      <c r="M45" s="181">
        <v>167</v>
      </c>
      <c r="N45" s="397">
        <f t="shared" si="8"/>
        <v>1</v>
      </c>
      <c r="O45" s="114"/>
      <c r="P45" s="114"/>
      <c r="Q45" s="210"/>
    </row>
    <row r="46" spans="1:17" ht="12.75">
      <c r="A46" s="408" t="s">
        <v>102</v>
      </c>
      <c r="B46" s="16" t="s">
        <v>103</v>
      </c>
      <c r="C46" s="33">
        <v>0</v>
      </c>
      <c r="D46" s="33">
        <v>0</v>
      </c>
      <c r="E46" s="33">
        <v>0</v>
      </c>
      <c r="F46" s="396">
        <f t="shared" si="6"/>
        <v>0</v>
      </c>
      <c r="G46" s="40">
        <v>234420</v>
      </c>
      <c r="H46" s="40">
        <v>235768</v>
      </c>
      <c r="I46" s="40">
        <v>235500</v>
      </c>
      <c r="J46" s="396">
        <f t="shared" si="7"/>
        <v>0.9988632893352788</v>
      </c>
      <c r="K46" s="181">
        <v>2424</v>
      </c>
      <c r="L46" s="181">
        <v>4016</v>
      </c>
      <c r="M46" s="181">
        <v>4016</v>
      </c>
      <c r="N46" s="397">
        <f t="shared" si="8"/>
        <v>1</v>
      </c>
      <c r="P46" s="114"/>
      <c r="Q46" s="114"/>
    </row>
    <row r="47" spans="1:17" ht="12.75">
      <c r="A47" s="408" t="s">
        <v>104</v>
      </c>
      <c r="B47" s="16" t="s">
        <v>106</v>
      </c>
      <c r="C47" s="33">
        <v>0</v>
      </c>
      <c r="D47" s="33">
        <v>0</v>
      </c>
      <c r="E47" s="33">
        <v>0</v>
      </c>
      <c r="F47" s="396">
        <f t="shared" si="6"/>
        <v>0</v>
      </c>
      <c r="G47" s="40">
        <v>10696</v>
      </c>
      <c r="H47" s="40">
        <v>38925</v>
      </c>
      <c r="I47" s="40">
        <v>38925</v>
      </c>
      <c r="J47" s="396">
        <f t="shared" si="7"/>
        <v>1</v>
      </c>
      <c r="K47" s="181">
        <v>1823</v>
      </c>
      <c r="L47" s="181">
        <v>325</v>
      </c>
      <c r="M47" s="181">
        <v>325</v>
      </c>
      <c r="N47" s="397">
        <f t="shared" si="8"/>
        <v>1</v>
      </c>
      <c r="P47" s="114"/>
      <c r="Q47" s="114"/>
    </row>
    <row r="48" spans="1:17" ht="15.75" customHeight="1" thickBot="1">
      <c r="A48" s="409" t="s">
        <v>105</v>
      </c>
      <c r="B48" s="412" t="s">
        <v>272</v>
      </c>
      <c r="C48" s="399">
        <v>114820</v>
      </c>
      <c r="D48" s="399">
        <v>114820</v>
      </c>
      <c r="E48" s="399">
        <v>48666</v>
      </c>
      <c r="F48" s="398">
        <f t="shared" si="6"/>
        <v>0.42384601985716774</v>
      </c>
      <c r="G48" s="259">
        <v>4054</v>
      </c>
      <c r="H48" s="259">
        <v>4054</v>
      </c>
      <c r="I48" s="259">
        <v>201</v>
      </c>
      <c r="J48" s="398">
        <f t="shared" si="7"/>
        <v>0.04958066107548101</v>
      </c>
      <c r="K48" s="400">
        <v>0</v>
      </c>
      <c r="L48" s="400">
        <v>6703</v>
      </c>
      <c r="M48" s="400">
        <v>0</v>
      </c>
      <c r="N48" s="401">
        <f t="shared" si="8"/>
        <v>0</v>
      </c>
      <c r="P48" s="114"/>
      <c r="Q48" s="114"/>
    </row>
    <row r="49" spans="1:17" ht="13.5" thickBot="1">
      <c r="A49" s="54"/>
      <c r="B49" s="23" t="s">
        <v>107</v>
      </c>
      <c r="C49" s="36">
        <f aca="true" t="shared" si="9" ref="C49:M49">SUM(C31:C48)</f>
        <v>159820</v>
      </c>
      <c r="D49" s="36">
        <f t="shared" si="9"/>
        <v>167539</v>
      </c>
      <c r="E49" s="36">
        <f t="shared" si="9"/>
        <v>129601</v>
      </c>
      <c r="F49" s="174">
        <f t="shared" si="6"/>
        <v>0.7735572016067901</v>
      </c>
      <c r="G49" s="36">
        <f t="shared" si="9"/>
        <v>1908588</v>
      </c>
      <c r="H49" s="36">
        <f t="shared" si="9"/>
        <v>1974215</v>
      </c>
      <c r="I49" s="36">
        <f t="shared" si="9"/>
        <v>1953958</v>
      </c>
      <c r="J49" s="174">
        <f t="shared" si="7"/>
        <v>0.9897392128010374</v>
      </c>
      <c r="K49" s="36">
        <f t="shared" si="9"/>
        <v>31562</v>
      </c>
      <c r="L49" s="36">
        <f t="shared" si="9"/>
        <v>45775</v>
      </c>
      <c r="M49" s="36">
        <f t="shared" si="9"/>
        <v>39072</v>
      </c>
      <c r="N49" s="174">
        <f t="shared" si="8"/>
        <v>0.8535663571818678</v>
      </c>
      <c r="P49" s="114"/>
      <c r="Q49" s="114"/>
    </row>
    <row r="50" spans="1:17" s="21" customFormat="1" ht="16.5" thickBot="1">
      <c r="A50" s="54" t="s">
        <v>108</v>
      </c>
      <c r="B50" s="1" t="s">
        <v>109</v>
      </c>
      <c r="C50" s="35">
        <v>0</v>
      </c>
      <c r="D50" s="35">
        <v>0</v>
      </c>
      <c r="E50" s="35">
        <v>0</v>
      </c>
      <c r="F50" s="174">
        <f t="shared" si="6"/>
        <v>0</v>
      </c>
      <c r="G50" s="34">
        <v>1717</v>
      </c>
      <c r="H50" s="34">
        <v>17548</v>
      </c>
      <c r="I50" s="34">
        <v>7788</v>
      </c>
      <c r="J50" s="174">
        <f t="shared" si="7"/>
        <v>0.44381126054251196</v>
      </c>
      <c r="K50" s="38">
        <v>0</v>
      </c>
      <c r="L50" s="38">
        <v>2906</v>
      </c>
      <c r="M50" s="38">
        <v>2906</v>
      </c>
      <c r="N50" s="174">
        <f t="shared" si="8"/>
        <v>1</v>
      </c>
      <c r="O50" s="209"/>
      <c r="P50" s="209"/>
      <c r="Q50"/>
    </row>
    <row r="51" spans="1:24" ht="13.5" thickBot="1">
      <c r="A51" s="54"/>
      <c r="B51" s="23" t="s">
        <v>110</v>
      </c>
      <c r="C51" s="37">
        <f>C49+C50</f>
        <v>159820</v>
      </c>
      <c r="D51" s="37">
        <f aca="true" t="shared" si="10" ref="D51:M51">D49+D50</f>
        <v>167539</v>
      </c>
      <c r="E51" s="37">
        <f t="shared" si="10"/>
        <v>129601</v>
      </c>
      <c r="F51" s="174">
        <f t="shared" si="6"/>
        <v>0.7735572016067901</v>
      </c>
      <c r="G51" s="37">
        <f t="shared" si="10"/>
        <v>1910305</v>
      </c>
      <c r="H51" s="37">
        <f t="shared" si="10"/>
        <v>1991763</v>
      </c>
      <c r="I51" s="37">
        <f t="shared" si="10"/>
        <v>1961746</v>
      </c>
      <c r="J51" s="174">
        <f t="shared" si="7"/>
        <v>0.9849294318651366</v>
      </c>
      <c r="K51" s="39">
        <f t="shared" si="10"/>
        <v>31562</v>
      </c>
      <c r="L51" s="39">
        <f t="shared" si="10"/>
        <v>48681</v>
      </c>
      <c r="M51" s="39">
        <f t="shared" si="10"/>
        <v>41978</v>
      </c>
      <c r="N51" s="174">
        <f t="shared" si="8"/>
        <v>0.8623076765062344</v>
      </c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15" ht="15.75">
      <c r="A52" s="24"/>
      <c r="B52" s="25"/>
      <c r="C52" s="26"/>
      <c r="D52" s="26"/>
      <c r="E52" s="26"/>
      <c r="F52" s="26"/>
      <c r="G52" s="26"/>
      <c r="H52" s="221"/>
      <c r="I52" s="221"/>
      <c r="J52" s="220"/>
      <c r="K52" s="219"/>
      <c r="L52" s="26"/>
      <c r="M52" s="26"/>
      <c r="N52" s="26"/>
      <c r="O52" s="9"/>
    </row>
    <row r="53" spans="1:14" ht="15.75">
      <c r="A53" s="24"/>
      <c r="B53" s="25"/>
      <c r="C53" s="26"/>
      <c r="D53" s="26"/>
      <c r="E53" s="26"/>
      <c r="F53" s="26"/>
      <c r="G53" s="26"/>
      <c r="H53" s="218"/>
      <c r="I53" s="218"/>
      <c r="J53" s="26"/>
      <c r="K53" s="26"/>
      <c r="L53" s="26"/>
      <c r="M53" s="26"/>
      <c r="N53" s="26"/>
    </row>
    <row r="54" spans="1:14" ht="15.75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2:14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ht="13.5" thickBot="1">
      <c r="B56" s="21" t="s">
        <v>260</v>
      </c>
      <c r="C56" s="21"/>
      <c r="D56" s="21"/>
      <c r="E56" s="21" t="s">
        <v>373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6.5" customHeight="1" thickBot="1">
      <c r="A57" s="3"/>
      <c r="B57" s="22"/>
      <c r="C57" s="522" t="s">
        <v>113</v>
      </c>
      <c r="D57" s="523"/>
      <c r="E57" s="523"/>
      <c r="F57" s="524"/>
      <c r="G57" s="21"/>
      <c r="H57" s="21"/>
      <c r="I57" s="21"/>
      <c r="J57" s="21"/>
      <c r="K57" s="21"/>
      <c r="L57" s="21"/>
      <c r="M57" s="21"/>
      <c r="N57" s="21"/>
    </row>
    <row r="58" spans="1:14" ht="26.25" thickBot="1">
      <c r="A58" s="152" t="s">
        <v>80</v>
      </c>
      <c r="B58" s="151" t="s">
        <v>81</v>
      </c>
      <c r="C58" s="151" t="s">
        <v>387</v>
      </c>
      <c r="D58" s="151" t="s">
        <v>388</v>
      </c>
      <c r="E58" s="151" t="s">
        <v>389</v>
      </c>
      <c r="F58" s="151" t="s">
        <v>390</v>
      </c>
      <c r="G58" s="21"/>
      <c r="H58" s="21"/>
      <c r="I58" s="21"/>
      <c r="J58" s="21"/>
      <c r="K58" s="21"/>
      <c r="L58" s="21"/>
      <c r="M58" s="21"/>
      <c r="N58" s="21"/>
    </row>
    <row r="59" spans="1:14" ht="25.5">
      <c r="A59" s="407" t="s">
        <v>5</v>
      </c>
      <c r="B59" s="233" t="s">
        <v>82</v>
      </c>
      <c r="C59" s="394">
        <f aca="true" t="shared" si="11" ref="C59:C67">C6+G6+K6+C31+G31+K31</f>
        <v>240247</v>
      </c>
      <c r="D59" s="394">
        <f aca="true" t="shared" si="12" ref="D59:D67">D6+H6+L6+D31+H31+L31</f>
        <v>244357</v>
      </c>
      <c r="E59" s="394">
        <f>E6+I6+M6+E31+I31+M31</f>
        <v>235726</v>
      </c>
      <c r="F59" s="395">
        <f aca="true" t="shared" si="13" ref="F59:F79">IF(E59&lt;=0,,E59/D59)</f>
        <v>0.9646787282541527</v>
      </c>
      <c r="G59" s="21"/>
      <c r="H59" s="21"/>
      <c r="I59" s="21"/>
      <c r="J59" s="21"/>
      <c r="K59" s="21"/>
      <c r="L59" s="21"/>
      <c r="M59" s="21"/>
      <c r="N59" s="21"/>
    </row>
    <row r="60" spans="1:14" ht="25.5">
      <c r="A60" s="408" t="s">
        <v>9</v>
      </c>
      <c r="B60" s="16" t="s">
        <v>83</v>
      </c>
      <c r="C60" s="33">
        <f t="shared" si="11"/>
        <v>533820</v>
      </c>
      <c r="D60" s="33">
        <f t="shared" si="12"/>
        <v>586846</v>
      </c>
      <c r="E60" s="33">
        <f>E7+I7+M7+E32+I32+M32</f>
        <v>636469</v>
      </c>
      <c r="F60" s="397">
        <f t="shared" si="13"/>
        <v>1.0845588109998194</v>
      </c>
      <c r="G60" s="21"/>
      <c r="H60" s="21"/>
      <c r="I60" s="21"/>
      <c r="J60" s="21"/>
      <c r="K60" s="21"/>
      <c r="L60" s="21"/>
      <c r="M60" s="21"/>
      <c r="N60" s="21"/>
    </row>
    <row r="61" spans="1:14" ht="12.75">
      <c r="A61" s="526" t="s">
        <v>84</v>
      </c>
      <c r="B61" s="16" t="s">
        <v>85</v>
      </c>
      <c r="C61" s="33">
        <f t="shared" si="11"/>
        <v>275203</v>
      </c>
      <c r="D61" s="33">
        <f t="shared" si="12"/>
        <v>282477</v>
      </c>
      <c r="E61" s="33">
        <f aca="true" t="shared" si="14" ref="E61:E78">E8+I8+M8+E33+I33+M33</f>
        <v>280068</v>
      </c>
      <c r="F61" s="397">
        <f t="shared" si="13"/>
        <v>0.9914718720462197</v>
      </c>
      <c r="G61" s="21"/>
      <c r="H61" s="21"/>
      <c r="I61" s="21"/>
      <c r="J61" s="21"/>
      <c r="K61" s="21"/>
      <c r="L61" s="21"/>
      <c r="M61" s="21"/>
      <c r="N61" s="21"/>
    </row>
    <row r="62" spans="1:14" ht="12.75">
      <c r="A62" s="526"/>
      <c r="B62" s="16" t="s">
        <v>86</v>
      </c>
      <c r="C62" s="33">
        <f t="shared" si="11"/>
        <v>54353</v>
      </c>
      <c r="D62" s="33">
        <f t="shared" si="12"/>
        <v>56727</v>
      </c>
      <c r="E62" s="33">
        <f t="shared" si="14"/>
        <v>59090</v>
      </c>
      <c r="F62" s="397">
        <f t="shared" si="13"/>
        <v>1.041655648985492</v>
      </c>
      <c r="G62" s="21"/>
      <c r="H62" s="21"/>
      <c r="I62" s="21"/>
      <c r="J62" s="21"/>
      <c r="K62" s="21"/>
      <c r="L62" s="21"/>
      <c r="M62" s="21"/>
      <c r="N62" s="21"/>
    </row>
    <row r="63" spans="1:14" ht="12.75">
      <c r="A63" s="526"/>
      <c r="B63" s="410" t="s">
        <v>341</v>
      </c>
      <c r="C63" s="33">
        <f t="shared" si="11"/>
        <v>51492</v>
      </c>
      <c r="D63" s="33">
        <f t="shared" si="12"/>
        <v>51787</v>
      </c>
      <c r="E63" s="33">
        <f t="shared" si="14"/>
        <v>51319</v>
      </c>
      <c r="F63" s="397">
        <f t="shared" si="13"/>
        <v>0.9909629829880086</v>
      </c>
      <c r="G63" s="21"/>
      <c r="H63" s="211"/>
      <c r="I63" s="21"/>
      <c r="J63" s="21"/>
      <c r="K63" s="21"/>
      <c r="L63" s="21"/>
      <c r="M63" s="21"/>
      <c r="N63" s="21"/>
    </row>
    <row r="64" spans="1:14" ht="12.75">
      <c r="A64" s="525" t="s">
        <v>87</v>
      </c>
      <c r="B64" s="16" t="s">
        <v>88</v>
      </c>
      <c r="C64" s="33">
        <f t="shared" si="11"/>
        <v>204890</v>
      </c>
      <c r="D64" s="33">
        <f t="shared" si="12"/>
        <v>213441</v>
      </c>
      <c r="E64" s="33">
        <f t="shared" si="14"/>
        <v>213459</v>
      </c>
      <c r="F64" s="397">
        <f t="shared" si="13"/>
        <v>1.0000843324384725</v>
      </c>
      <c r="G64" s="21"/>
      <c r="H64" s="21"/>
      <c r="I64" s="21"/>
      <c r="J64" s="21"/>
      <c r="K64" s="21"/>
      <c r="L64" s="21"/>
      <c r="M64" s="21"/>
      <c r="N64" s="21"/>
    </row>
    <row r="65" spans="1:14" ht="12.75">
      <c r="A65" s="525"/>
      <c r="B65" s="16" t="s">
        <v>89</v>
      </c>
      <c r="C65" s="33">
        <f t="shared" si="11"/>
        <v>51502</v>
      </c>
      <c r="D65" s="33">
        <f t="shared" si="12"/>
        <v>59231</v>
      </c>
      <c r="E65" s="33">
        <f t="shared" si="14"/>
        <v>59150</v>
      </c>
      <c r="F65" s="397">
        <f t="shared" si="13"/>
        <v>0.9986324728604954</v>
      </c>
      <c r="G65" s="21"/>
      <c r="H65" s="211"/>
      <c r="I65" s="21"/>
      <c r="J65" s="21"/>
      <c r="K65" s="21"/>
      <c r="L65" s="21"/>
      <c r="M65" s="21"/>
      <c r="N65" s="21"/>
    </row>
    <row r="66" spans="1:14" ht="12.75">
      <c r="A66" s="526" t="s">
        <v>90</v>
      </c>
      <c r="B66" s="16" t="s">
        <v>91</v>
      </c>
      <c r="C66" s="33">
        <f t="shared" si="11"/>
        <v>247141</v>
      </c>
      <c r="D66" s="33">
        <f t="shared" si="12"/>
        <v>248201</v>
      </c>
      <c r="E66" s="33">
        <f t="shared" si="14"/>
        <v>250081</v>
      </c>
      <c r="F66" s="397">
        <f t="shared" si="13"/>
        <v>1.0075745061462282</v>
      </c>
      <c r="G66" s="21"/>
      <c r="H66" s="21"/>
      <c r="I66" s="21"/>
      <c r="J66" s="21"/>
      <c r="K66" s="21"/>
      <c r="L66" s="21"/>
      <c r="M66" s="21"/>
      <c r="N66" s="21"/>
    </row>
    <row r="67" spans="1:14" ht="12.75">
      <c r="A67" s="526"/>
      <c r="B67" s="411" t="s">
        <v>340</v>
      </c>
      <c r="C67" s="33">
        <f t="shared" si="11"/>
        <v>12060</v>
      </c>
      <c r="D67" s="33">
        <f t="shared" si="12"/>
        <v>12060</v>
      </c>
      <c r="E67" s="33">
        <f t="shared" si="14"/>
        <v>12001</v>
      </c>
      <c r="F67" s="397">
        <f t="shared" si="13"/>
        <v>0.9951077943615257</v>
      </c>
      <c r="G67" s="211"/>
      <c r="H67" s="211"/>
      <c r="I67" s="21"/>
      <c r="J67" s="21"/>
      <c r="K67" s="21"/>
      <c r="L67" s="21"/>
      <c r="M67" s="21"/>
      <c r="N67" s="21"/>
    </row>
    <row r="68" spans="1:14" ht="12.75">
      <c r="A68" s="408" t="s">
        <v>92</v>
      </c>
      <c r="B68" s="16" t="s">
        <v>93</v>
      </c>
      <c r="C68" s="33">
        <f aca="true" t="shared" si="15" ref="C68:C76">C15+G15+K15+C40+G40+K40</f>
        <v>234186</v>
      </c>
      <c r="D68" s="33">
        <f aca="true" t="shared" si="16" ref="D68:D76">D15+H15+L15+D40+H40+L40</f>
        <v>239486</v>
      </c>
      <c r="E68" s="33">
        <f t="shared" si="14"/>
        <v>240560</v>
      </c>
      <c r="F68" s="397">
        <f t="shared" si="13"/>
        <v>1.004484604528031</v>
      </c>
      <c r="G68" s="21"/>
      <c r="H68" s="21"/>
      <c r="I68" s="21"/>
      <c r="J68" s="21"/>
      <c r="K68" s="21"/>
      <c r="L68" s="21"/>
      <c r="M68" s="21"/>
      <c r="N68" s="21"/>
    </row>
    <row r="69" spans="1:14" ht="12.75">
      <c r="A69" s="408" t="s">
        <v>94</v>
      </c>
      <c r="B69" s="16" t="s">
        <v>95</v>
      </c>
      <c r="C69" s="33">
        <f t="shared" si="15"/>
        <v>135380</v>
      </c>
      <c r="D69" s="33">
        <f t="shared" si="16"/>
        <v>144733</v>
      </c>
      <c r="E69" s="33">
        <f t="shared" si="14"/>
        <v>141768</v>
      </c>
      <c r="F69" s="397">
        <f t="shared" si="13"/>
        <v>0.9795140016444073</v>
      </c>
      <c r="G69" s="21"/>
      <c r="H69" s="21"/>
      <c r="I69" s="21"/>
      <c r="J69" s="21"/>
      <c r="K69" s="21"/>
      <c r="L69" s="21"/>
      <c r="M69" s="21"/>
      <c r="N69" s="21"/>
    </row>
    <row r="70" spans="1:14" ht="12.75">
      <c r="A70" s="525" t="s">
        <v>96</v>
      </c>
      <c r="B70" s="16" t="s">
        <v>97</v>
      </c>
      <c r="C70" s="33">
        <f t="shared" si="15"/>
        <v>35185</v>
      </c>
      <c r="D70" s="33">
        <f t="shared" si="16"/>
        <v>57940</v>
      </c>
      <c r="E70" s="33">
        <f t="shared" si="14"/>
        <v>57742</v>
      </c>
      <c r="F70" s="397">
        <f t="shared" si="13"/>
        <v>0.9965826717293752</v>
      </c>
      <c r="G70" s="21"/>
      <c r="H70" s="21"/>
      <c r="I70" s="21"/>
      <c r="J70" s="21"/>
      <c r="K70" s="21"/>
      <c r="L70" s="21"/>
      <c r="M70" s="21"/>
      <c r="N70" s="21"/>
    </row>
    <row r="71" spans="1:14" ht="12.75">
      <c r="A71" s="525"/>
      <c r="B71" s="16" t="s">
        <v>98</v>
      </c>
      <c r="C71" s="33">
        <f t="shared" si="15"/>
        <v>23821</v>
      </c>
      <c r="D71" s="33">
        <f t="shared" si="16"/>
        <v>26821</v>
      </c>
      <c r="E71" s="33">
        <f t="shared" si="14"/>
        <v>26794</v>
      </c>
      <c r="F71" s="397">
        <f t="shared" si="13"/>
        <v>0.9989933261250513</v>
      </c>
      <c r="G71" s="211"/>
      <c r="H71" s="211"/>
      <c r="I71" s="21"/>
      <c r="J71" s="21"/>
      <c r="K71" s="21"/>
      <c r="L71" s="21"/>
      <c r="M71" s="21"/>
      <c r="N71" s="21"/>
    </row>
    <row r="72" spans="1:14" ht="12.75">
      <c r="A72" s="525" t="s">
        <v>99</v>
      </c>
      <c r="B72" s="16" t="s">
        <v>100</v>
      </c>
      <c r="C72" s="33">
        <f t="shared" si="15"/>
        <v>31585</v>
      </c>
      <c r="D72" s="33">
        <f t="shared" si="16"/>
        <v>34688</v>
      </c>
      <c r="E72" s="33">
        <f t="shared" si="14"/>
        <v>33846</v>
      </c>
      <c r="F72" s="397">
        <f t="shared" si="13"/>
        <v>0.9757264760147601</v>
      </c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525"/>
      <c r="B73" s="16" t="s">
        <v>101</v>
      </c>
      <c r="C73" s="33">
        <f t="shared" si="15"/>
        <v>17100</v>
      </c>
      <c r="D73" s="33">
        <f t="shared" si="16"/>
        <v>17667</v>
      </c>
      <c r="E73" s="33">
        <f t="shared" si="14"/>
        <v>17057</v>
      </c>
      <c r="F73" s="397">
        <f t="shared" si="13"/>
        <v>0.9654723495783099</v>
      </c>
      <c r="G73" s="211"/>
      <c r="H73" s="211"/>
      <c r="I73" s="21"/>
      <c r="J73" s="21"/>
      <c r="K73" s="21"/>
      <c r="L73" s="21"/>
      <c r="M73" s="21"/>
      <c r="N73" s="21"/>
    </row>
    <row r="74" spans="1:14" ht="12.75">
      <c r="A74" s="408" t="s">
        <v>102</v>
      </c>
      <c r="B74" s="16" t="s">
        <v>103</v>
      </c>
      <c r="C74" s="33">
        <f t="shared" si="15"/>
        <v>237944</v>
      </c>
      <c r="D74" s="33">
        <f t="shared" si="16"/>
        <v>242531</v>
      </c>
      <c r="E74" s="33">
        <f t="shared" si="14"/>
        <v>242786</v>
      </c>
      <c r="F74" s="397">
        <f t="shared" si="13"/>
        <v>1.0010514119844474</v>
      </c>
      <c r="G74" s="21"/>
      <c r="H74" s="21"/>
      <c r="I74" s="21"/>
      <c r="J74" s="21"/>
      <c r="K74" s="21"/>
      <c r="L74" s="21"/>
      <c r="M74" s="21"/>
      <c r="N74" s="21"/>
    </row>
    <row r="75" spans="1:14" ht="12.75">
      <c r="A75" s="408" t="s">
        <v>104</v>
      </c>
      <c r="B75" s="16" t="s">
        <v>106</v>
      </c>
      <c r="C75" s="33">
        <f t="shared" si="15"/>
        <v>50997</v>
      </c>
      <c r="D75" s="33">
        <f>D22+H22+L22+D47+H47+L47</f>
        <v>70026</v>
      </c>
      <c r="E75" s="33">
        <f t="shared" si="14"/>
        <v>66076</v>
      </c>
      <c r="F75" s="397">
        <f t="shared" si="13"/>
        <v>0.9435923799731528</v>
      </c>
      <c r="G75" s="21"/>
      <c r="H75" s="21"/>
      <c r="I75" s="21"/>
      <c r="J75" s="21"/>
      <c r="K75" s="21"/>
      <c r="L75" s="21"/>
      <c r="M75" s="21"/>
      <c r="N75" s="21"/>
    </row>
    <row r="76" spans="1:14" ht="16.5" customHeight="1" thickBot="1">
      <c r="A76" s="409" t="s">
        <v>105</v>
      </c>
      <c r="B76" s="412" t="s">
        <v>272</v>
      </c>
      <c r="C76" s="399">
        <f t="shared" si="15"/>
        <v>125374</v>
      </c>
      <c r="D76" s="399">
        <f t="shared" si="16"/>
        <v>132077</v>
      </c>
      <c r="E76" s="399">
        <f t="shared" si="14"/>
        <v>54664</v>
      </c>
      <c r="F76" s="401">
        <f t="shared" si="13"/>
        <v>0.41387978224823396</v>
      </c>
      <c r="G76" s="21"/>
      <c r="H76" s="21"/>
      <c r="I76" s="21"/>
      <c r="J76" s="21"/>
      <c r="K76" s="21"/>
      <c r="L76" s="21"/>
      <c r="M76" s="21"/>
      <c r="N76" s="21"/>
    </row>
    <row r="77" spans="1:14" ht="13.5" thickBot="1">
      <c r="A77" s="54"/>
      <c r="B77" s="23" t="s">
        <v>107</v>
      </c>
      <c r="C77" s="36">
        <f>SUM(C59:C76)</f>
        <v>2562280</v>
      </c>
      <c r="D77" s="36">
        <f>SUM(D59:D76)</f>
        <v>2721096</v>
      </c>
      <c r="E77" s="36">
        <f>SUM(E59:E76)</f>
        <v>2678656</v>
      </c>
      <c r="F77" s="174">
        <f t="shared" si="13"/>
        <v>0.9844033433587055</v>
      </c>
      <c r="G77" s="21"/>
      <c r="H77" s="21"/>
      <c r="I77" s="21"/>
      <c r="J77" s="21"/>
      <c r="K77" s="21"/>
      <c r="L77" s="21"/>
      <c r="M77" s="21"/>
      <c r="N77" s="21"/>
    </row>
    <row r="78" spans="1:8" s="21" customFormat="1" ht="13.5" thickBot="1">
      <c r="A78" s="54" t="s">
        <v>108</v>
      </c>
      <c r="B78" s="1" t="s">
        <v>109</v>
      </c>
      <c r="C78" s="35">
        <f>C25+G25+K25+C50+G50+K50</f>
        <v>1519564</v>
      </c>
      <c r="D78" s="35">
        <f>D25+H25+L25+D50+H50+L50</f>
        <v>1542024</v>
      </c>
      <c r="E78" s="35">
        <f t="shared" si="14"/>
        <v>1575268</v>
      </c>
      <c r="F78" s="174">
        <f t="shared" si="13"/>
        <v>1.0215586787235478</v>
      </c>
      <c r="G78" s="211"/>
      <c r="H78" s="211"/>
    </row>
    <row r="79" spans="1:14" ht="13.5" thickBot="1">
      <c r="A79" s="54"/>
      <c r="B79" s="23" t="s">
        <v>110</v>
      </c>
      <c r="C79" s="37">
        <f>C77+C78</f>
        <v>4081844</v>
      </c>
      <c r="D79" s="37">
        <f>D77+D78</f>
        <v>4263120</v>
      </c>
      <c r="E79" s="37">
        <f>E77+E78</f>
        <v>4253924</v>
      </c>
      <c r="F79" s="174">
        <f t="shared" si="13"/>
        <v>0.997842894405975</v>
      </c>
      <c r="G79" s="21"/>
      <c r="H79" s="21"/>
      <c r="I79" s="21"/>
      <c r="J79" s="21"/>
      <c r="K79" s="21"/>
      <c r="L79" s="21"/>
      <c r="M79" s="21"/>
      <c r="N79" s="21"/>
    </row>
    <row r="80" spans="2:14" ht="12.75">
      <c r="B80" s="21"/>
      <c r="C80" s="21"/>
      <c r="D80" s="221"/>
      <c r="E80" s="221"/>
      <c r="F80" s="220"/>
      <c r="G80" s="222"/>
      <c r="H80" s="21"/>
      <c r="I80" s="21"/>
      <c r="J80" s="21"/>
      <c r="K80" s="21"/>
      <c r="L80" s="21"/>
      <c r="M80" s="21"/>
      <c r="N80" s="21"/>
    </row>
    <row r="81" spans="2:14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ht="12.75">
      <c r="B83" s="21"/>
      <c r="C83" s="21"/>
      <c r="D83" s="211"/>
      <c r="E83" s="21"/>
      <c r="F83" s="21"/>
      <c r="G83" s="21"/>
      <c r="H83" s="211"/>
      <c r="I83" s="21"/>
      <c r="J83" s="21"/>
      <c r="K83" s="21"/>
      <c r="L83" s="21"/>
      <c r="M83" s="21"/>
      <c r="N83" s="21"/>
    </row>
    <row r="84" spans="2:14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1"/>
      <c r="M84" s="21"/>
      <c r="N84" s="21"/>
    </row>
    <row r="85" spans="2:14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ht="13.5" thickBot="1">
      <c r="B86" s="21" t="s">
        <v>44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 t="s">
        <v>372</v>
      </c>
    </row>
    <row r="87" spans="1:14" ht="16.5" customHeight="1" thickBot="1">
      <c r="A87" s="3"/>
      <c r="B87" s="22"/>
      <c r="C87" s="522" t="s">
        <v>114</v>
      </c>
      <c r="D87" s="523"/>
      <c r="E87" s="523"/>
      <c r="F87" s="524"/>
      <c r="G87" s="522" t="s">
        <v>115</v>
      </c>
      <c r="H87" s="523"/>
      <c r="I87" s="523"/>
      <c r="J87" s="524"/>
      <c r="K87" s="522" t="s">
        <v>116</v>
      </c>
      <c r="L87" s="523"/>
      <c r="M87" s="523"/>
      <c r="N87" s="524"/>
    </row>
    <row r="88" spans="1:14" ht="26.25" thickBot="1">
      <c r="A88" s="152" t="s">
        <v>80</v>
      </c>
      <c r="B88" s="151" t="s">
        <v>81</v>
      </c>
      <c r="C88" s="151" t="s">
        <v>387</v>
      </c>
      <c r="D88" s="151" t="s">
        <v>388</v>
      </c>
      <c r="E88" s="151" t="s">
        <v>389</v>
      </c>
      <c r="F88" s="151" t="s">
        <v>390</v>
      </c>
      <c r="G88" s="151" t="s">
        <v>387</v>
      </c>
      <c r="H88" s="151" t="s">
        <v>388</v>
      </c>
      <c r="I88" s="151" t="s">
        <v>389</v>
      </c>
      <c r="J88" s="151" t="s">
        <v>390</v>
      </c>
      <c r="K88" s="151" t="s">
        <v>387</v>
      </c>
      <c r="L88" s="151" t="s">
        <v>388</v>
      </c>
      <c r="M88" s="151" t="s">
        <v>389</v>
      </c>
      <c r="N88" s="151" t="s">
        <v>390</v>
      </c>
    </row>
    <row r="89" spans="1:14" ht="25.5">
      <c r="A89" s="407" t="s">
        <v>5</v>
      </c>
      <c r="B89" s="233" t="s">
        <v>82</v>
      </c>
      <c r="C89" s="329">
        <v>129593</v>
      </c>
      <c r="D89" s="329">
        <v>125284</v>
      </c>
      <c r="E89" s="329">
        <v>117266</v>
      </c>
      <c r="F89" s="393">
        <f aca="true" t="shared" si="17" ref="F89:F109">IF(E89&lt;=0,,E89/D89)</f>
        <v>0.9360014048082756</v>
      </c>
      <c r="G89" s="329">
        <v>41210</v>
      </c>
      <c r="H89" s="329">
        <v>40632</v>
      </c>
      <c r="I89" s="329">
        <v>36908</v>
      </c>
      <c r="J89" s="393">
        <f aca="true" t="shared" si="18" ref="J89:J109">IF(I89&lt;=0,,I89/H89)</f>
        <v>0.9083481000196889</v>
      </c>
      <c r="K89" s="329">
        <v>59424</v>
      </c>
      <c r="L89" s="329">
        <v>65704</v>
      </c>
      <c r="M89" s="329">
        <v>60742</v>
      </c>
      <c r="N89" s="395">
        <f aca="true" t="shared" si="19" ref="N89:N109">IF(M89&lt;=0,,M89/L89)</f>
        <v>0.9244794837452819</v>
      </c>
    </row>
    <row r="90" spans="1:14" ht="25.5">
      <c r="A90" s="408" t="s">
        <v>9</v>
      </c>
      <c r="B90" s="16" t="s">
        <v>83</v>
      </c>
      <c r="C90" s="40">
        <v>265696</v>
      </c>
      <c r="D90" s="40">
        <v>272017</v>
      </c>
      <c r="E90" s="40">
        <v>268430</v>
      </c>
      <c r="F90" s="396">
        <f t="shared" si="17"/>
        <v>0.9868133241672395</v>
      </c>
      <c r="G90" s="40">
        <v>81288</v>
      </c>
      <c r="H90" s="40">
        <v>83312</v>
      </c>
      <c r="I90" s="40">
        <v>82146</v>
      </c>
      <c r="J90" s="396">
        <f t="shared" si="18"/>
        <v>0.9860044171307855</v>
      </c>
      <c r="K90" s="40">
        <v>151660</v>
      </c>
      <c r="L90" s="40">
        <v>196341</v>
      </c>
      <c r="M90" s="40">
        <v>223725</v>
      </c>
      <c r="N90" s="397">
        <f t="shared" si="19"/>
        <v>1.1394716335355326</v>
      </c>
    </row>
    <row r="91" spans="1:14" ht="12.75">
      <c r="A91" s="526" t="s">
        <v>84</v>
      </c>
      <c r="B91" s="16" t="s">
        <v>85</v>
      </c>
      <c r="C91" s="40">
        <v>192782</v>
      </c>
      <c r="D91" s="40">
        <v>194765</v>
      </c>
      <c r="E91" s="40">
        <v>191053</v>
      </c>
      <c r="F91" s="396">
        <f t="shared" si="17"/>
        <v>0.980941134187354</v>
      </c>
      <c r="G91" s="40">
        <v>60681</v>
      </c>
      <c r="H91" s="40">
        <v>61099</v>
      </c>
      <c r="I91" s="40">
        <v>59689</v>
      </c>
      <c r="J91" s="396">
        <f t="shared" si="18"/>
        <v>0.9769226992258466</v>
      </c>
      <c r="K91" s="40">
        <v>16910</v>
      </c>
      <c r="L91" s="40">
        <v>21508</v>
      </c>
      <c r="M91" s="40">
        <v>21458</v>
      </c>
      <c r="N91" s="397">
        <f t="shared" si="19"/>
        <v>0.9976752836153989</v>
      </c>
    </row>
    <row r="92" spans="1:14" ht="12.75">
      <c r="A92" s="526"/>
      <c r="B92" s="16" t="s">
        <v>86</v>
      </c>
      <c r="C92" s="33">
        <v>35282</v>
      </c>
      <c r="D92" s="33">
        <v>36619</v>
      </c>
      <c r="E92" s="33">
        <v>38668</v>
      </c>
      <c r="F92" s="396">
        <f t="shared" si="17"/>
        <v>1.0559545591086594</v>
      </c>
      <c r="G92" s="33">
        <v>11138</v>
      </c>
      <c r="H92" s="33">
        <v>11598</v>
      </c>
      <c r="I92" s="33">
        <v>12261</v>
      </c>
      <c r="J92" s="396">
        <f t="shared" si="18"/>
        <v>1.0571650284531815</v>
      </c>
      <c r="K92" s="33">
        <v>7303</v>
      </c>
      <c r="L92" s="33">
        <v>7703</v>
      </c>
      <c r="M92" s="33">
        <v>7124</v>
      </c>
      <c r="N92" s="397">
        <f t="shared" si="19"/>
        <v>0.924834480072699</v>
      </c>
    </row>
    <row r="93" spans="1:14" ht="12.75">
      <c r="A93" s="526"/>
      <c r="B93" s="410" t="s">
        <v>341</v>
      </c>
      <c r="C93" s="33">
        <v>34711</v>
      </c>
      <c r="D93" s="33">
        <v>34711</v>
      </c>
      <c r="E93" s="33">
        <v>35314</v>
      </c>
      <c r="F93" s="396">
        <f t="shared" si="17"/>
        <v>1.0173720146351302</v>
      </c>
      <c r="G93" s="33">
        <v>10883</v>
      </c>
      <c r="H93" s="33">
        <v>10883</v>
      </c>
      <c r="I93" s="33">
        <v>11029</v>
      </c>
      <c r="J93" s="396">
        <f t="shared" si="18"/>
        <v>1.0134154185426814</v>
      </c>
      <c r="K93" s="33">
        <v>5263</v>
      </c>
      <c r="L93" s="33">
        <v>5558</v>
      </c>
      <c r="M93" s="33">
        <v>4402</v>
      </c>
      <c r="N93" s="397">
        <f t="shared" si="19"/>
        <v>0.7920115149334293</v>
      </c>
    </row>
    <row r="94" spans="1:14" ht="12.75">
      <c r="A94" s="525" t="s">
        <v>87</v>
      </c>
      <c r="B94" s="16" t="s">
        <v>88</v>
      </c>
      <c r="C94" s="40">
        <v>141761</v>
      </c>
      <c r="D94" s="40">
        <v>141901</v>
      </c>
      <c r="E94" s="40">
        <v>140324</v>
      </c>
      <c r="F94" s="396">
        <f t="shared" si="17"/>
        <v>0.9888866181351788</v>
      </c>
      <c r="G94" s="40">
        <v>44799</v>
      </c>
      <c r="H94" s="40">
        <v>44799</v>
      </c>
      <c r="I94" s="40">
        <v>43857</v>
      </c>
      <c r="J94" s="396">
        <f t="shared" si="18"/>
        <v>0.9789727449273421</v>
      </c>
      <c r="K94" s="40">
        <v>15240</v>
      </c>
      <c r="L94" s="40">
        <v>23138</v>
      </c>
      <c r="M94" s="40">
        <v>21681</v>
      </c>
      <c r="N94" s="397">
        <f t="shared" si="19"/>
        <v>0.9370299939493474</v>
      </c>
    </row>
    <row r="95" spans="1:14" ht="12.75">
      <c r="A95" s="525"/>
      <c r="B95" s="16" t="s">
        <v>89</v>
      </c>
      <c r="C95" s="33">
        <v>31306</v>
      </c>
      <c r="D95" s="33">
        <v>32806</v>
      </c>
      <c r="E95" s="33">
        <v>29869</v>
      </c>
      <c r="F95" s="396">
        <f t="shared" si="17"/>
        <v>0.9104736938364933</v>
      </c>
      <c r="G95" s="33">
        <v>9852</v>
      </c>
      <c r="H95" s="33">
        <v>10003</v>
      </c>
      <c r="I95" s="33">
        <v>9536</v>
      </c>
      <c r="J95" s="396">
        <f t="shared" si="18"/>
        <v>0.9533140057982605</v>
      </c>
      <c r="K95" s="33">
        <v>10344</v>
      </c>
      <c r="L95" s="33">
        <v>16254</v>
      </c>
      <c r="M95" s="33">
        <v>12043</v>
      </c>
      <c r="N95" s="397">
        <f t="shared" si="19"/>
        <v>0.7409253106927526</v>
      </c>
    </row>
    <row r="96" spans="1:14" ht="12.75">
      <c r="A96" s="526" t="s">
        <v>90</v>
      </c>
      <c r="B96" s="16" t="s">
        <v>91</v>
      </c>
      <c r="C96" s="40">
        <v>152016</v>
      </c>
      <c r="D96" s="40">
        <v>152065</v>
      </c>
      <c r="E96" s="40">
        <v>153504</v>
      </c>
      <c r="F96" s="396">
        <f t="shared" si="17"/>
        <v>1.009463058560484</v>
      </c>
      <c r="G96" s="40">
        <v>48128</v>
      </c>
      <c r="H96" s="40">
        <v>48151</v>
      </c>
      <c r="I96" s="40">
        <v>48129</v>
      </c>
      <c r="J96" s="396">
        <f t="shared" si="18"/>
        <v>0.9995431039853794</v>
      </c>
      <c r="K96" s="40">
        <v>45833</v>
      </c>
      <c r="L96" s="40">
        <v>47106</v>
      </c>
      <c r="M96" s="40">
        <v>47380</v>
      </c>
      <c r="N96" s="397">
        <f t="shared" si="19"/>
        <v>1.0058166687895385</v>
      </c>
    </row>
    <row r="97" spans="1:16" ht="12.75">
      <c r="A97" s="526"/>
      <c r="B97" s="411" t="s">
        <v>340</v>
      </c>
      <c r="C97" s="40">
        <v>8848</v>
      </c>
      <c r="D97" s="40">
        <v>8848</v>
      </c>
      <c r="E97" s="40">
        <v>8793</v>
      </c>
      <c r="F97" s="396">
        <f t="shared" si="17"/>
        <v>0.9937839059674503</v>
      </c>
      <c r="G97" s="40">
        <v>2757</v>
      </c>
      <c r="H97" s="40">
        <v>2757</v>
      </c>
      <c r="I97" s="40">
        <v>2765</v>
      </c>
      <c r="J97" s="396">
        <f t="shared" si="18"/>
        <v>1.0029017047515416</v>
      </c>
      <c r="K97" s="40">
        <v>455</v>
      </c>
      <c r="L97" s="40">
        <v>455</v>
      </c>
      <c r="M97" s="40">
        <v>443</v>
      </c>
      <c r="N97" s="397">
        <f t="shared" si="19"/>
        <v>0.9736263736263736</v>
      </c>
      <c r="O97" s="114"/>
      <c r="P97" s="114"/>
    </row>
    <row r="98" spans="1:14" ht="12.75">
      <c r="A98" s="408" t="s">
        <v>92</v>
      </c>
      <c r="B98" s="16" t="s">
        <v>93</v>
      </c>
      <c r="C98" s="40">
        <v>115091</v>
      </c>
      <c r="D98" s="40">
        <v>117591</v>
      </c>
      <c r="E98" s="40">
        <v>114946</v>
      </c>
      <c r="F98" s="396">
        <f t="shared" si="17"/>
        <v>0.9775067819816142</v>
      </c>
      <c r="G98" s="40">
        <v>35859</v>
      </c>
      <c r="H98" s="40">
        <v>36659</v>
      </c>
      <c r="I98" s="40">
        <v>35609</v>
      </c>
      <c r="J98" s="396">
        <f t="shared" si="18"/>
        <v>0.9713576475081154</v>
      </c>
      <c r="K98" s="40">
        <v>82238</v>
      </c>
      <c r="L98" s="40">
        <v>84238</v>
      </c>
      <c r="M98" s="40">
        <v>82287</v>
      </c>
      <c r="N98" s="397">
        <f t="shared" si="19"/>
        <v>0.976839431135592</v>
      </c>
    </row>
    <row r="99" spans="1:14" ht="12.75">
      <c r="A99" s="408" t="s">
        <v>94</v>
      </c>
      <c r="B99" s="16" t="s">
        <v>95</v>
      </c>
      <c r="C99" s="40">
        <v>58608</v>
      </c>
      <c r="D99" s="40">
        <v>57008</v>
      </c>
      <c r="E99" s="40">
        <v>55186</v>
      </c>
      <c r="F99" s="396">
        <f t="shared" si="17"/>
        <v>0.968039573393208</v>
      </c>
      <c r="G99" s="40">
        <v>19486</v>
      </c>
      <c r="H99" s="40">
        <v>18986</v>
      </c>
      <c r="I99" s="40">
        <v>18156</v>
      </c>
      <c r="J99" s="396">
        <f t="shared" si="18"/>
        <v>0.956283577372801</v>
      </c>
      <c r="K99" s="40">
        <v>56326</v>
      </c>
      <c r="L99" s="40">
        <v>67579</v>
      </c>
      <c r="M99" s="40">
        <v>67252</v>
      </c>
      <c r="N99" s="397">
        <f t="shared" si="19"/>
        <v>0.9951612187217923</v>
      </c>
    </row>
    <row r="100" spans="1:14" ht="12.75">
      <c r="A100" s="525" t="s">
        <v>96</v>
      </c>
      <c r="B100" s="16" t="s">
        <v>97</v>
      </c>
      <c r="C100" s="40">
        <v>17517</v>
      </c>
      <c r="D100" s="40">
        <v>21805</v>
      </c>
      <c r="E100" s="40">
        <v>21813</v>
      </c>
      <c r="F100" s="396">
        <f t="shared" si="17"/>
        <v>1.000366888328365</v>
      </c>
      <c r="G100" s="40">
        <v>5481</v>
      </c>
      <c r="H100" s="40">
        <v>6766</v>
      </c>
      <c r="I100" s="40">
        <v>6611</v>
      </c>
      <c r="J100" s="396">
        <f t="shared" si="18"/>
        <v>0.9770913390481821</v>
      </c>
      <c r="K100" s="40">
        <v>12187</v>
      </c>
      <c r="L100" s="40">
        <v>22004</v>
      </c>
      <c r="M100" s="40">
        <v>21874</v>
      </c>
      <c r="N100" s="397">
        <f t="shared" si="19"/>
        <v>0.9940919832757681</v>
      </c>
    </row>
    <row r="101" spans="1:14" ht="12.75">
      <c r="A101" s="525"/>
      <c r="B101" s="16" t="s">
        <v>98</v>
      </c>
      <c r="C101" s="33">
        <v>10128</v>
      </c>
      <c r="D101" s="33">
        <v>12115</v>
      </c>
      <c r="E101" s="33">
        <v>12111</v>
      </c>
      <c r="F101" s="396">
        <f t="shared" si="17"/>
        <v>0.999669830788279</v>
      </c>
      <c r="G101" s="33">
        <v>3128</v>
      </c>
      <c r="H101" s="33">
        <v>3427</v>
      </c>
      <c r="I101" s="33">
        <v>3582</v>
      </c>
      <c r="J101" s="396">
        <f t="shared" si="18"/>
        <v>1.0452290633206887</v>
      </c>
      <c r="K101" s="33">
        <v>10265</v>
      </c>
      <c r="L101" s="33">
        <v>11279</v>
      </c>
      <c r="M101" s="33">
        <v>11101</v>
      </c>
      <c r="N101" s="397">
        <f t="shared" si="19"/>
        <v>0.984218459083252</v>
      </c>
    </row>
    <row r="102" spans="1:14" ht="12.75">
      <c r="A102" s="525" t="s">
        <v>99</v>
      </c>
      <c r="B102" s="16" t="s">
        <v>100</v>
      </c>
      <c r="C102" s="40">
        <v>17675</v>
      </c>
      <c r="D102" s="40">
        <v>17832</v>
      </c>
      <c r="E102" s="40">
        <v>16878</v>
      </c>
      <c r="F102" s="396">
        <f t="shared" si="17"/>
        <v>0.9465006729475101</v>
      </c>
      <c r="G102" s="40">
        <v>5313</v>
      </c>
      <c r="H102" s="40">
        <v>5313</v>
      </c>
      <c r="I102" s="40">
        <v>5454</v>
      </c>
      <c r="J102" s="396">
        <f t="shared" si="18"/>
        <v>1.0265386787125919</v>
      </c>
      <c r="K102" s="40">
        <v>8217</v>
      </c>
      <c r="L102" s="40">
        <v>9943</v>
      </c>
      <c r="M102" s="40">
        <v>9165</v>
      </c>
      <c r="N102" s="397">
        <f t="shared" si="19"/>
        <v>0.9217539977873881</v>
      </c>
    </row>
    <row r="103" spans="1:16" ht="12.75">
      <c r="A103" s="525"/>
      <c r="B103" s="16" t="s">
        <v>101</v>
      </c>
      <c r="C103" s="33">
        <v>10465</v>
      </c>
      <c r="D103" s="33">
        <v>10225</v>
      </c>
      <c r="E103" s="33">
        <v>9837</v>
      </c>
      <c r="F103" s="396">
        <f t="shared" si="17"/>
        <v>0.9620537897310514</v>
      </c>
      <c r="G103" s="33">
        <v>3197</v>
      </c>
      <c r="H103" s="33">
        <v>3082</v>
      </c>
      <c r="I103" s="33">
        <v>2848</v>
      </c>
      <c r="J103" s="396">
        <f t="shared" si="18"/>
        <v>0.9240752757949383</v>
      </c>
      <c r="K103" s="33">
        <v>3238</v>
      </c>
      <c r="L103" s="33">
        <v>4360</v>
      </c>
      <c r="M103" s="33">
        <v>4320</v>
      </c>
      <c r="N103" s="397">
        <f t="shared" si="19"/>
        <v>0.9908256880733946</v>
      </c>
      <c r="O103" s="114"/>
      <c r="P103" s="114"/>
    </row>
    <row r="104" spans="1:14" ht="12.75">
      <c r="A104" s="408" t="s">
        <v>102</v>
      </c>
      <c r="B104" s="16" t="s">
        <v>103</v>
      </c>
      <c r="C104" s="40">
        <v>164659</v>
      </c>
      <c r="D104" s="40">
        <v>165460</v>
      </c>
      <c r="E104" s="40">
        <v>165415</v>
      </c>
      <c r="F104" s="396">
        <f t="shared" si="17"/>
        <v>0.9997280309440348</v>
      </c>
      <c r="G104" s="40">
        <v>50294</v>
      </c>
      <c r="H104" s="40">
        <v>50328</v>
      </c>
      <c r="I104" s="40">
        <v>50082</v>
      </c>
      <c r="J104" s="396">
        <f t="shared" si="18"/>
        <v>0.9951120648545542</v>
      </c>
      <c r="K104" s="40">
        <v>22621</v>
      </c>
      <c r="L104" s="40">
        <v>25916</v>
      </c>
      <c r="M104" s="40">
        <v>25916</v>
      </c>
      <c r="N104" s="397">
        <f t="shared" si="19"/>
        <v>1</v>
      </c>
    </row>
    <row r="105" spans="1:14" ht="12.75">
      <c r="A105" s="408" t="s">
        <v>104</v>
      </c>
      <c r="B105" s="16" t="s">
        <v>106</v>
      </c>
      <c r="C105" s="40">
        <v>19478</v>
      </c>
      <c r="D105" s="40">
        <v>20115</v>
      </c>
      <c r="E105" s="40">
        <v>16312</v>
      </c>
      <c r="F105" s="396">
        <f t="shared" si="17"/>
        <v>0.8109371116082525</v>
      </c>
      <c r="G105" s="40">
        <v>6081</v>
      </c>
      <c r="H105" s="40">
        <v>6299</v>
      </c>
      <c r="I105" s="40">
        <v>5055</v>
      </c>
      <c r="J105" s="396">
        <f t="shared" si="18"/>
        <v>0.8025083346562947</v>
      </c>
      <c r="K105" s="40">
        <v>25438</v>
      </c>
      <c r="L105" s="40">
        <v>25438</v>
      </c>
      <c r="M105" s="40">
        <v>24304</v>
      </c>
      <c r="N105" s="397">
        <f t="shared" si="19"/>
        <v>0.9554210236653825</v>
      </c>
    </row>
    <row r="106" spans="1:14" ht="18" customHeight="1" thickBot="1">
      <c r="A106" s="409" t="s">
        <v>105</v>
      </c>
      <c r="B106" s="412" t="s">
        <v>272</v>
      </c>
      <c r="C106" s="259">
        <v>4769</v>
      </c>
      <c r="D106" s="259">
        <v>4769</v>
      </c>
      <c r="E106" s="259">
        <v>4233</v>
      </c>
      <c r="F106" s="398">
        <f t="shared" si="17"/>
        <v>0.8876074648773328</v>
      </c>
      <c r="G106" s="259">
        <v>1054</v>
      </c>
      <c r="H106" s="259">
        <v>1054</v>
      </c>
      <c r="I106" s="259">
        <v>978</v>
      </c>
      <c r="J106" s="398">
        <f t="shared" si="18"/>
        <v>0.9278937381404174</v>
      </c>
      <c r="K106" s="259">
        <v>878</v>
      </c>
      <c r="L106" s="259">
        <v>878</v>
      </c>
      <c r="M106" s="259">
        <v>921</v>
      </c>
      <c r="N106" s="401">
        <f t="shared" si="19"/>
        <v>1.0489749430523918</v>
      </c>
    </row>
    <row r="107" spans="1:14" ht="13.5" thickBot="1">
      <c r="A107" s="54"/>
      <c r="B107" s="23" t="s">
        <v>107</v>
      </c>
      <c r="C107" s="36">
        <f aca="true" t="shared" si="20" ref="C107:M107">SUM(C89:C106)</f>
        <v>1410385</v>
      </c>
      <c r="D107" s="36">
        <f t="shared" si="20"/>
        <v>1425936</v>
      </c>
      <c r="E107" s="36">
        <f t="shared" si="20"/>
        <v>1399952</v>
      </c>
      <c r="F107" s="174">
        <f t="shared" si="17"/>
        <v>0.9817775832856453</v>
      </c>
      <c r="G107" s="36">
        <f t="shared" si="20"/>
        <v>440629</v>
      </c>
      <c r="H107" s="36">
        <f t="shared" si="20"/>
        <v>445148</v>
      </c>
      <c r="I107" s="36">
        <f t="shared" si="20"/>
        <v>434695</v>
      </c>
      <c r="J107" s="174">
        <f t="shared" si="18"/>
        <v>0.9765179221292694</v>
      </c>
      <c r="K107" s="36">
        <f t="shared" si="20"/>
        <v>533840</v>
      </c>
      <c r="L107" s="36">
        <f t="shared" si="20"/>
        <v>635402</v>
      </c>
      <c r="M107" s="36">
        <f t="shared" si="20"/>
        <v>646138</v>
      </c>
      <c r="N107" s="174">
        <f t="shared" si="19"/>
        <v>1.0168963900019201</v>
      </c>
    </row>
    <row r="108" spans="1:16" ht="13.5" thickBot="1">
      <c r="A108" s="54" t="s">
        <v>108</v>
      </c>
      <c r="B108" s="1" t="s">
        <v>109</v>
      </c>
      <c r="C108" s="34">
        <v>770336</v>
      </c>
      <c r="D108" s="34">
        <v>781764</v>
      </c>
      <c r="E108" s="34">
        <v>764070</v>
      </c>
      <c r="F108" s="174">
        <f t="shared" si="17"/>
        <v>0.9773665709856172</v>
      </c>
      <c r="G108" s="34">
        <v>252512</v>
      </c>
      <c r="H108" s="34">
        <v>256165</v>
      </c>
      <c r="I108" s="34">
        <v>255377</v>
      </c>
      <c r="J108" s="174">
        <f t="shared" si="18"/>
        <v>0.9969238576698612</v>
      </c>
      <c r="K108" s="34">
        <v>496716</v>
      </c>
      <c r="L108" s="34">
        <v>503345</v>
      </c>
      <c r="M108" s="34">
        <v>520222</v>
      </c>
      <c r="N108" s="174">
        <f t="shared" si="19"/>
        <v>1.0335296863979975</v>
      </c>
      <c r="O108" s="114"/>
      <c r="P108" s="114"/>
    </row>
    <row r="109" spans="1:14" ht="13.5" thickBot="1">
      <c r="A109" s="54"/>
      <c r="B109" s="23" t="s">
        <v>110</v>
      </c>
      <c r="C109" s="37">
        <f>SUM(C107:C108)</f>
        <v>2180721</v>
      </c>
      <c r="D109" s="37">
        <f aca="true" t="shared" si="21" ref="D109:M109">SUM(D107:D108)</f>
        <v>2207700</v>
      </c>
      <c r="E109" s="37">
        <f t="shared" si="21"/>
        <v>2164022</v>
      </c>
      <c r="F109" s="174">
        <f t="shared" si="17"/>
        <v>0.9802156090048467</v>
      </c>
      <c r="G109" s="37">
        <f t="shared" si="21"/>
        <v>693141</v>
      </c>
      <c r="H109" s="37">
        <f t="shared" si="21"/>
        <v>701313</v>
      </c>
      <c r="I109" s="37">
        <f t="shared" si="21"/>
        <v>690072</v>
      </c>
      <c r="J109" s="174">
        <f t="shared" si="18"/>
        <v>0.9839714934701054</v>
      </c>
      <c r="K109" s="37">
        <f t="shared" si="21"/>
        <v>1030556</v>
      </c>
      <c r="L109" s="37">
        <f t="shared" si="21"/>
        <v>1138747</v>
      </c>
      <c r="M109" s="37">
        <f t="shared" si="21"/>
        <v>1166360</v>
      </c>
      <c r="N109" s="174">
        <f t="shared" si="19"/>
        <v>1.024248581994069</v>
      </c>
    </row>
    <row r="110" spans="2:15" ht="12.75">
      <c r="B110" s="21"/>
      <c r="C110" s="21"/>
      <c r="D110" s="221"/>
      <c r="E110" s="221"/>
      <c r="F110" s="220"/>
      <c r="G110" s="222"/>
      <c r="H110" s="221"/>
      <c r="I110" s="221"/>
      <c r="J110" s="220"/>
      <c r="K110" s="222"/>
      <c r="L110" s="221"/>
      <c r="M110" s="221"/>
      <c r="N110" s="220"/>
      <c r="O110" s="9"/>
    </row>
    <row r="111" spans="2:14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ht="12.75">
      <c r="B112" s="21"/>
      <c r="C112" s="21"/>
      <c r="D112" s="211"/>
      <c r="E112" s="211"/>
      <c r="F112" s="21"/>
      <c r="G112" s="21"/>
      <c r="H112" s="211"/>
      <c r="I112" s="211"/>
      <c r="J112" s="21"/>
      <c r="K112" s="21"/>
      <c r="L112" s="211"/>
      <c r="M112" s="211"/>
      <c r="N112" s="21"/>
    </row>
    <row r="113" spans="2:14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2:14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2:14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4" ht="13.5" thickBot="1">
      <c r="B116" s="21" t="s">
        <v>44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 t="s">
        <v>372</v>
      </c>
    </row>
    <row r="117" spans="1:14" ht="16.5" customHeight="1" thickBot="1">
      <c r="A117" s="3"/>
      <c r="B117" s="22"/>
      <c r="C117" s="522" t="s">
        <v>117</v>
      </c>
      <c r="D117" s="523"/>
      <c r="E117" s="523"/>
      <c r="F117" s="524"/>
      <c r="G117" s="522" t="s">
        <v>118</v>
      </c>
      <c r="H117" s="523"/>
      <c r="I117" s="523"/>
      <c r="J117" s="524"/>
      <c r="K117" s="522" t="s">
        <v>119</v>
      </c>
      <c r="L117" s="523"/>
      <c r="M117" s="523"/>
      <c r="N117" s="524"/>
    </row>
    <row r="118" spans="1:14" ht="26.25" thickBot="1">
      <c r="A118" s="141" t="s">
        <v>80</v>
      </c>
      <c r="B118" s="151" t="s">
        <v>81</v>
      </c>
      <c r="C118" s="151" t="s">
        <v>387</v>
      </c>
      <c r="D118" s="151" t="s">
        <v>388</v>
      </c>
      <c r="E118" s="151" t="s">
        <v>389</v>
      </c>
      <c r="F118" s="151" t="s">
        <v>390</v>
      </c>
      <c r="G118" s="151" t="s">
        <v>387</v>
      </c>
      <c r="H118" s="151" t="s">
        <v>388</v>
      </c>
      <c r="I118" s="151" t="s">
        <v>389</v>
      </c>
      <c r="J118" s="151" t="s">
        <v>390</v>
      </c>
      <c r="K118" s="151" t="s">
        <v>387</v>
      </c>
      <c r="L118" s="151" t="s">
        <v>388</v>
      </c>
      <c r="M118" s="151" t="s">
        <v>389</v>
      </c>
      <c r="N118" s="151" t="s">
        <v>390</v>
      </c>
    </row>
    <row r="119" spans="1:14" ht="25.5">
      <c r="A119" s="407" t="s">
        <v>5</v>
      </c>
      <c r="B119" s="233" t="s">
        <v>82</v>
      </c>
      <c r="C119" s="329">
        <v>1140</v>
      </c>
      <c r="D119" s="329">
        <v>1140</v>
      </c>
      <c r="E119" s="329">
        <v>1363</v>
      </c>
      <c r="F119" s="393">
        <f aca="true" t="shared" si="22" ref="F119:F139">IF(E119&lt;=0,,E119/D119)</f>
        <v>1.1956140350877194</v>
      </c>
      <c r="G119" s="394">
        <v>0</v>
      </c>
      <c r="H119" s="394">
        <v>0</v>
      </c>
      <c r="I119" s="394">
        <v>0</v>
      </c>
      <c r="J119" s="393">
        <f aca="true" t="shared" si="23" ref="J119:J139">IF(I119&lt;=0,,I119/H119)</f>
        <v>0</v>
      </c>
      <c r="K119" s="329">
        <v>0</v>
      </c>
      <c r="L119" s="329">
        <v>0</v>
      </c>
      <c r="M119" s="329">
        <v>0</v>
      </c>
      <c r="N119" s="395">
        <f aca="true" t="shared" si="24" ref="N119:N139">IF(M119&lt;=0,,M119/L119)</f>
        <v>0</v>
      </c>
    </row>
    <row r="120" spans="1:14" ht="25.5">
      <c r="A120" s="408" t="s">
        <v>9</v>
      </c>
      <c r="B120" s="16" t="s">
        <v>83</v>
      </c>
      <c r="C120" s="40">
        <v>4000</v>
      </c>
      <c r="D120" s="40">
        <v>4000</v>
      </c>
      <c r="E120" s="40">
        <v>4224</v>
      </c>
      <c r="F120" s="396">
        <f t="shared" si="22"/>
        <v>1.056</v>
      </c>
      <c r="G120" s="33">
        <v>0</v>
      </c>
      <c r="H120" s="33">
        <v>0</v>
      </c>
      <c r="I120" s="33">
        <v>500</v>
      </c>
      <c r="J120" s="396" t="e">
        <f t="shared" si="23"/>
        <v>#DIV/0!</v>
      </c>
      <c r="K120" s="40">
        <v>28500</v>
      </c>
      <c r="L120" s="40">
        <v>28500</v>
      </c>
      <c r="M120" s="40">
        <v>24114</v>
      </c>
      <c r="N120" s="397">
        <f t="shared" si="24"/>
        <v>0.8461052631578947</v>
      </c>
    </row>
    <row r="121" spans="1:14" ht="12.75">
      <c r="A121" s="526" t="s">
        <v>84</v>
      </c>
      <c r="B121" s="16" t="s">
        <v>85</v>
      </c>
      <c r="C121" s="40">
        <v>4830</v>
      </c>
      <c r="D121" s="40">
        <v>5105</v>
      </c>
      <c r="E121" s="40">
        <v>5871</v>
      </c>
      <c r="F121" s="396">
        <f t="shared" si="22"/>
        <v>1.1500489715964741</v>
      </c>
      <c r="G121" s="33">
        <v>0</v>
      </c>
      <c r="H121" s="33">
        <v>0</v>
      </c>
      <c r="I121" s="33">
        <v>0</v>
      </c>
      <c r="J121" s="396">
        <f t="shared" si="23"/>
        <v>0</v>
      </c>
      <c r="K121" s="40">
        <v>0</v>
      </c>
      <c r="L121" s="40">
        <v>0</v>
      </c>
      <c r="M121" s="40">
        <v>0</v>
      </c>
      <c r="N121" s="397">
        <f t="shared" si="24"/>
        <v>0</v>
      </c>
    </row>
    <row r="122" spans="1:14" ht="12.75">
      <c r="A122" s="526"/>
      <c r="B122" s="16" t="s">
        <v>86</v>
      </c>
      <c r="C122" s="33">
        <v>0</v>
      </c>
      <c r="D122" s="33">
        <v>172</v>
      </c>
      <c r="E122" s="33">
        <v>172</v>
      </c>
      <c r="F122" s="396">
        <f t="shared" si="22"/>
        <v>1</v>
      </c>
      <c r="G122" s="33">
        <v>0</v>
      </c>
      <c r="H122" s="33">
        <v>0</v>
      </c>
      <c r="I122" s="33">
        <v>0</v>
      </c>
      <c r="J122" s="396">
        <f t="shared" si="23"/>
        <v>0</v>
      </c>
      <c r="K122" s="33">
        <v>630</v>
      </c>
      <c r="L122" s="33">
        <v>807</v>
      </c>
      <c r="M122" s="33">
        <v>807</v>
      </c>
      <c r="N122" s="397">
        <f t="shared" si="24"/>
        <v>1</v>
      </c>
    </row>
    <row r="123" spans="1:14" ht="12.75">
      <c r="A123" s="526"/>
      <c r="B123" s="410" t="s">
        <v>341</v>
      </c>
      <c r="C123" s="33">
        <v>635</v>
      </c>
      <c r="D123" s="33">
        <v>635</v>
      </c>
      <c r="E123" s="33">
        <v>212</v>
      </c>
      <c r="F123" s="396">
        <f t="shared" si="22"/>
        <v>0.33385826771653543</v>
      </c>
      <c r="G123" s="33">
        <v>0</v>
      </c>
      <c r="H123" s="33">
        <v>0</v>
      </c>
      <c r="I123" s="33">
        <v>0</v>
      </c>
      <c r="J123" s="396">
        <f t="shared" si="23"/>
        <v>0</v>
      </c>
      <c r="K123" s="33">
        <v>0</v>
      </c>
      <c r="L123" s="33">
        <v>0</v>
      </c>
      <c r="M123" s="33">
        <v>0</v>
      </c>
      <c r="N123" s="397">
        <f t="shared" si="24"/>
        <v>0</v>
      </c>
    </row>
    <row r="124" spans="1:14" ht="12.75">
      <c r="A124" s="525" t="s">
        <v>87</v>
      </c>
      <c r="B124" s="16" t="s">
        <v>88</v>
      </c>
      <c r="C124" s="40">
        <v>1990</v>
      </c>
      <c r="D124" s="40">
        <v>1990</v>
      </c>
      <c r="E124" s="40">
        <v>1925</v>
      </c>
      <c r="F124" s="396">
        <f t="shared" si="22"/>
        <v>0.9673366834170855</v>
      </c>
      <c r="G124" s="33">
        <v>0</v>
      </c>
      <c r="H124" s="33">
        <v>750</v>
      </c>
      <c r="I124" s="33">
        <v>750</v>
      </c>
      <c r="J124" s="396">
        <f t="shared" si="23"/>
        <v>1</v>
      </c>
      <c r="K124" s="40">
        <v>0</v>
      </c>
      <c r="L124" s="40">
        <v>863</v>
      </c>
      <c r="M124" s="40">
        <v>863</v>
      </c>
      <c r="N124" s="397">
        <f t="shared" si="24"/>
        <v>1</v>
      </c>
    </row>
    <row r="125" spans="1:14" ht="12.75">
      <c r="A125" s="525"/>
      <c r="B125" s="16" t="s">
        <v>89</v>
      </c>
      <c r="C125" s="33">
        <v>0</v>
      </c>
      <c r="D125" s="33">
        <v>0</v>
      </c>
      <c r="E125" s="33">
        <v>0</v>
      </c>
      <c r="F125" s="396">
        <f t="shared" si="22"/>
        <v>0</v>
      </c>
      <c r="G125" s="33">
        <v>0</v>
      </c>
      <c r="H125" s="33">
        <v>0</v>
      </c>
      <c r="I125" s="33">
        <v>0</v>
      </c>
      <c r="J125" s="396">
        <f t="shared" si="23"/>
        <v>0</v>
      </c>
      <c r="K125" s="33">
        <v>0</v>
      </c>
      <c r="L125" s="33">
        <v>168</v>
      </c>
      <c r="M125" s="33">
        <v>168</v>
      </c>
      <c r="N125" s="397">
        <f t="shared" si="24"/>
        <v>1</v>
      </c>
    </row>
    <row r="126" spans="1:14" ht="12.75">
      <c r="A126" s="526" t="s">
        <v>90</v>
      </c>
      <c r="B126" s="16" t="s">
        <v>91</v>
      </c>
      <c r="C126" s="40">
        <v>0</v>
      </c>
      <c r="D126" s="40">
        <v>0</v>
      </c>
      <c r="E126" s="40">
        <v>0</v>
      </c>
      <c r="F126" s="396">
        <f t="shared" si="22"/>
        <v>0</v>
      </c>
      <c r="G126" s="33">
        <v>0</v>
      </c>
      <c r="H126" s="33">
        <v>15</v>
      </c>
      <c r="I126" s="33">
        <v>15</v>
      </c>
      <c r="J126" s="396">
        <f t="shared" si="23"/>
        <v>1</v>
      </c>
      <c r="K126" s="40">
        <v>1164</v>
      </c>
      <c r="L126" s="40">
        <v>864</v>
      </c>
      <c r="M126" s="40">
        <v>953</v>
      </c>
      <c r="N126" s="397">
        <f t="shared" si="24"/>
        <v>1.1030092592592593</v>
      </c>
    </row>
    <row r="127" spans="1:15" ht="12.75">
      <c r="A127" s="526"/>
      <c r="B127" s="411" t="s">
        <v>340</v>
      </c>
      <c r="C127" s="40">
        <v>0</v>
      </c>
      <c r="D127" s="40">
        <v>0</v>
      </c>
      <c r="E127" s="40">
        <v>0</v>
      </c>
      <c r="F127" s="396">
        <f t="shared" si="22"/>
        <v>0</v>
      </c>
      <c r="G127" s="40">
        <v>0</v>
      </c>
      <c r="H127" s="40">
        <v>0</v>
      </c>
      <c r="I127" s="40">
        <v>0</v>
      </c>
      <c r="J127" s="396">
        <f t="shared" si="23"/>
        <v>0</v>
      </c>
      <c r="K127" s="40">
        <v>0</v>
      </c>
      <c r="L127" s="40">
        <v>0</v>
      </c>
      <c r="M127" s="40">
        <v>0</v>
      </c>
      <c r="N127" s="397">
        <f t="shared" si="24"/>
        <v>0</v>
      </c>
      <c r="O127" s="114"/>
    </row>
    <row r="128" spans="1:14" ht="12.75">
      <c r="A128" s="408" t="s">
        <v>92</v>
      </c>
      <c r="B128" s="16" t="s">
        <v>93</v>
      </c>
      <c r="C128" s="40">
        <v>350</v>
      </c>
      <c r="D128" s="40">
        <v>350</v>
      </c>
      <c r="E128" s="40">
        <v>164</v>
      </c>
      <c r="F128" s="396">
        <f t="shared" si="22"/>
        <v>0.4685714285714286</v>
      </c>
      <c r="G128" s="33">
        <v>120</v>
      </c>
      <c r="H128" s="33">
        <v>120</v>
      </c>
      <c r="I128" s="33">
        <v>2156</v>
      </c>
      <c r="J128" s="396">
        <f t="shared" si="23"/>
        <v>17.966666666666665</v>
      </c>
      <c r="K128" s="40">
        <v>528</v>
      </c>
      <c r="L128" s="40">
        <v>528</v>
      </c>
      <c r="M128" s="40">
        <v>935</v>
      </c>
      <c r="N128" s="397">
        <f t="shared" si="24"/>
        <v>1.7708333333333333</v>
      </c>
    </row>
    <row r="129" spans="1:14" ht="12.75">
      <c r="A129" s="408" t="s">
        <v>94</v>
      </c>
      <c r="B129" s="16" t="s">
        <v>95</v>
      </c>
      <c r="C129" s="40">
        <v>0</v>
      </c>
      <c r="D129" s="40">
        <v>0</v>
      </c>
      <c r="E129" s="40">
        <v>0</v>
      </c>
      <c r="F129" s="396">
        <f t="shared" si="22"/>
        <v>0</v>
      </c>
      <c r="G129" s="33">
        <v>0</v>
      </c>
      <c r="H129" s="33">
        <v>0</v>
      </c>
      <c r="I129" s="33">
        <v>0</v>
      </c>
      <c r="J129" s="396">
        <f t="shared" si="23"/>
        <v>0</v>
      </c>
      <c r="K129" s="40">
        <v>960</v>
      </c>
      <c r="L129" s="40">
        <v>1160</v>
      </c>
      <c r="M129" s="40">
        <v>1101</v>
      </c>
      <c r="N129" s="397">
        <f t="shared" si="24"/>
        <v>0.9491379310344827</v>
      </c>
    </row>
    <row r="130" spans="1:14" ht="12.75">
      <c r="A130" s="525" t="s">
        <v>96</v>
      </c>
      <c r="B130" s="16" t="s">
        <v>97</v>
      </c>
      <c r="C130" s="40">
        <v>0</v>
      </c>
      <c r="D130" s="40">
        <v>0</v>
      </c>
      <c r="E130" s="40">
        <v>0</v>
      </c>
      <c r="F130" s="396">
        <f t="shared" si="22"/>
        <v>0</v>
      </c>
      <c r="G130" s="33">
        <v>0</v>
      </c>
      <c r="H130" s="33">
        <v>0</v>
      </c>
      <c r="I130" s="33">
        <v>0</v>
      </c>
      <c r="J130" s="396">
        <f t="shared" si="23"/>
        <v>0</v>
      </c>
      <c r="K130" s="40">
        <v>0</v>
      </c>
      <c r="L130" s="40">
        <v>3357</v>
      </c>
      <c r="M130" s="40">
        <v>2871</v>
      </c>
      <c r="N130" s="397">
        <f t="shared" si="24"/>
        <v>0.8552278820375335</v>
      </c>
    </row>
    <row r="131" spans="1:14" ht="12.75">
      <c r="A131" s="525"/>
      <c r="B131" s="16" t="s">
        <v>98</v>
      </c>
      <c r="C131" s="40">
        <v>0</v>
      </c>
      <c r="D131" s="40">
        <v>0</v>
      </c>
      <c r="E131" s="40">
        <v>0</v>
      </c>
      <c r="F131" s="396">
        <f t="shared" si="22"/>
        <v>0</v>
      </c>
      <c r="G131" s="33">
        <v>0</v>
      </c>
      <c r="H131" s="33">
        <v>0</v>
      </c>
      <c r="I131" s="33">
        <v>0</v>
      </c>
      <c r="J131" s="396">
        <f t="shared" si="23"/>
        <v>0</v>
      </c>
      <c r="K131" s="33">
        <v>300</v>
      </c>
      <c r="L131" s="33">
        <v>0</v>
      </c>
      <c r="M131" s="33">
        <v>0</v>
      </c>
      <c r="N131" s="397">
        <f t="shared" si="24"/>
        <v>0</v>
      </c>
    </row>
    <row r="132" spans="1:14" ht="12.75">
      <c r="A132" s="525" t="s">
        <v>99</v>
      </c>
      <c r="B132" s="16" t="s">
        <v>100</v>
      </c>
      <c r="C132" s="40">
        <v>0</v>
      </c>
      <c r="D132" s="40">
        <v>0</v>
      </c>
      <c r="E132" s="40">
        <v>0</v>
      </c>
      <c r="F132" s="396">
        <f t="shared" si="22"/>
        <v>0</v>
      </c>
      <c r="G132" s="33">
        <v>0</v>
      </c>
      <c r="H132" s="33">
        <v>0</v>
      </c>
      <c r="I132" s="33">
        <v>0</v>
      </c>
      <c r="J132" s="396">
        <f t="shared" si="23"/>
        <v>0</v>
      </c>
      <c r="K132" s="40">
        <v>380</v>
      </c>
      <c r="L132" s="40">
        <v>650</v>
      </c>
      <c r="M132" s="40">
        <v>696</v>
      </c>
      <c r="N132" s="397">
        <f t="shared" si="24"/>
        <v>1.0707692307692307</v>
      </c>
    </row>
    <row r="133" spans="1:16" ht="12.75">
      <c r="A133" s="525"/>
      <c r="B133" s="16" t="s">
        <v>101</v>
      </c>
      <c r="C133" s="40">
        <v>0</v>
      </c>
      <c r="D133" s="40">
        <v>0</v>
      </c>
      <c r="E133" s="40">
        <v>0</v>
      </c>
      <c r="F133" s="396">
        <f t="shared" si="22"/>
        <v>0</v>
      </c>
      <c r="G133" s="33">
        <v>0</v>
      </c>
      <c r="H133" s="33">
        <v>0</v>
      </c>
      <c r="I133" s="33">
        <v>0</v>
      </c>
      <c r="J133" s="396">
        <f t="shared" si="23"/>
        <v>0</v>
      </c>
      <c r="K133" s="33">
        <v>200</v>
      </c>
      <c r="L133" s="33">
        <v>0</v>
      </c>
      <c r="M133" s="33">
        <v>0</v>
      </c>
      <c r="N133" s="397">
        <f t="shared" si="24"/>
        <v>0</v>
      </c>
      <c r="O133" s="114"/>
      <c r="P133" s="114"/>
    </row>
    <row r="134" spans="1:14" ht="12.75">
      <c r="A134" s="408" t="s">
        <v>102</v>
      </c>
      <c r="B134" s="16" t="s">
        <v>103</v>
      </c>
      <c r="C134" s="40">
        <v>0</v>
      </c>
      <c r="D134" s="40">
        <v>0</v>
      </c>
      <c r="E134" s="40">
        <v>0</v>
      </c>
      <c r="F134" s="396">
        <f t="shared" si="22"/>
        <v>0</v>
      </c>
      <c r="G134" s="33">
        <v>0</v>
      </c>
      <c r="H134" s="33">
        <v>0</v>
      </c>
      <c r="I134" s="33">
        <v>0</v>
      </c>
      <c r="J134" s="396">
        <f t="shared" si="23"/>
        <v>0</v>
      </c>
      <c r="K134" s="40">
        <v>200</v>
      </c>
      <c r="L134" s="40">
        <v>730</v>
      </c>
      <c r="M134" s="40">
        <v>730</v>
      </c>
      <c r="N134" s="397">
        <f t="shared" si="24"/>
        <v>1</v>
      </c>
    </row>
    <row r="135" spans="1:14" ht="12.75">
      <c r="A135" s="408" t="s">
        <v>104</v>
      </c>
      <c r="B135" s="16" t="s">
        <v>106</v>
      </c>
      <c r="C135" s="40">
        <v>0</v>
      </c>
      <c r="D135" s="40">
        <v>0</v>
      </c>
      <c r="E135" s="40">
        <v>0</v>
      </c>
      <c r="F135" s="396">
        <f t="shared" si="22"/>
        <v>0</v>
      </c>
      <c r="G135" s="33">
        <v>0</v>
      </c>
      <c r="H135" s="33">
        <v>0</v>
      </c>
      <c r="I135" s="33">
        <v>0</v>
      </c>
      <c r="J135" s="396">
        <f t="shared" si="23"/>
        <v>0</v>
      </c>
      <c r="K135" s="40">
        <v>0</v>
      </c>
      <c r="L135" s="40">
        <v>18174</v>
      </c>
      <c r="M135" s="40">
        <v>18174</v>
      </c>
      <c r="N135" s="397">
        <f t="shared" si="24"/>
        <v>1</v>
      </c>
    </row>
    <row r="136" spans="1:14" ht="15" customHeight="1" thickBot="1">
      <c r="A136" s="409" t="s">
        <v>105</v>
      </c>
      <c r="B136" s="412" t="s">
        <v>272</v>
      </c>
      <c r="C136" s="259">
        <v>0</v>
      </c>
      <c r="D136" s="259">
        <v>0</v>
      </c>
      <c r="E136" s="259">
        <v>0</v>
      </c>
      <c r="F136" s="398">
        <f t="shared" si="22"/>
        <v>0</v>
      </c>
      <c r="G136" s="399">
        <v>1321</v>
      </c>
      <c r="H136" s="399">
        <v>1321</v>
      </c>
      <c r="I136" s="399">
        <v>1321</v>
      </c>
      <c r="J136" s="398">
        <f t="shared" si="23"/>
        <v>1</v>
      </c>
      <c r="K136" s="259">
        <v>117352</v>
      </c>
      <c r="L136" s="259">
        <v>124055</v>
      </c>
      <c r="M136" s="259">
        <v>19841</v>
      </c>
      <c r="N136" s="401">
        <f t="shared" si="24"/>
        <v>0.1599371246624481</v>
      </c>
    </row>
    <row r="137" spans="1:14" ht="13.5" thickBot="1">
      <c r="A137" s="54"/>
      <c r="B137" s="23" t="s">
        <v>107</v>
      </c>
      <c r="C137" s="36">
        <f aca="true" t="shared" si="25" ref="C137:M137">SUM(C119:C136)</f>
        <v>12945</v>
      </c>
      <c r="D137" s="36">
        <f t="shared" si="25"/>
        <v>13392</v>
      </c>
      <c r="E137" s="36">
        <f t="shared" si="25"/>
        <v>13931</v>
      </c>
      <c r="F137" s="174">
        <f t="shared" si="22"/>
        <v>1.040247909199522</v>
      </c>
      <c r="G137" s="36">
        <f t="shared" si="25"/>
        <v>1441</v>
      </c>
      <c r="H137" s="36">
        <f t="shared" si="25"/>
        <v>2206</v>
      </c>
      <c r="I137" s="36">
        <f t="shared" si="25"/>
        <v>4742</v>
      </c>
      <c r="J137" s="174">
        <f t="shared" si="23"/>
        <v>2.1495920217588393</v>
      </c>
      <c r="K137" s="36">
        <f t="shared" si="25"/>
        <v>150214</v>
      </c>
      <c r="L137" s="36">
        <f t="shared" si="25"/>
        <v>179856</v>
      </c>
      <c r="M137" s="36">
        <f t="shared" si="25"/>
        <v>71253</v>
      </c>
      <c r="N137" s="174">
        <f t="shared" si="24"/>
        <v>0.39616693354683746</v>
      </c>
    </row>
    <row r="138" spans="1:16" ht="13.5" thickBot="1">
      <c r="A138" s="54" t="s">
        <v>108</v>
      </c>
      <c r="B138" s="1" t="s">
        <v>109</v>
      </c>
      <c r="C138" s="34">
        <v>0</v>
      </c>
      <c r="D138" s="34">
        <v>0</v>
      </c>
      <c r="E138" s="34">
        <v>0</v>
      </c>
      <c r="F138" s="174">
        <f t="shared" si="22"/>
        <v>0</v>
      </c>
      <c r="G138" s="35">
        <v>0</v>
      </c>
      <c r="H138" s="35">
        <v>0</v>
      </c>
      <c r="I138" s="35">
        <v>0</v>
      </c>
      <c r="J138" s="174">
        <f t="shared" si="23"/>
        <v>0</v>
      </c>
      <c r="K138" s="34">
        <v>0</v>
      </c>
      <c r="L138" s="34">
        <v>750</v>
      </c>
      <c r="M138" s="34">
        <v>4385</v>
      </c>
      <c r="N138" s="174">
        <f t="shared" si="24"/>
        <v>5.846666666666667</v>
      </c>
      <c r="O138" s="114"/>
      <c r="P138" s="114"/>
    </row>
    <row r="139" spans="1:14" ht="13.5" thickBot="1">
      <c r="A139" s="54"/>
      <c r="B139" s="23" t="s">
        <v>110</v>
      </c>
      <c r="C139" s="37">
        <f>SUM(C137:C138)</f>
        <v>12945</v>
      </c>
      <c r="D139" s="37">
        <f aca="true" t="shared" si="26" ref="D139:M139">SUM(D137:D138)</f>
        <v>13392</v>
      </c>
      <c r="E139" s="37">
        <f t="shared" si="26"/>
        <v>13931</v>
      </c>
      <c r="F139" s="174">
        <f t="shared" si="22"/>
        <v>1.040247909199522</v>
      </c>
      <c r="G139" s="37">
        <f t="shared" si="26"/>
        <v>1441</v>
      </c>
      <c r="H139" s="37">
        <f t="shared" si="26"/>
        <v>2206</v>
      </c>
      <c r="I139" s="37">
        <f t="shared" si="26"/>
        <v>4742</v>
      </c>
      <c r="J139" s="174">
        <f t="shared" si="23"/>
        <v>2.1495920217588393</v>
      </c>
      <c r="K139" s="37">
        <f t="shared" si="26"/>
        <v>150214</v>
      </c>
      <c r="L139" s="37">
        <f t="shared" si="26"/>
        <v>180606</v>
      </c>
      <c r="M139" s="37">
        <f t="shared" si="26"/>
        <v>75638</v>
      </c>
      <c r="N139" s="174">
        <f t="shared" si="24"/>
        <v>0.41880114724870715</v>
      </c>
    </row>
    <row r="140" spans="2:15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21"/>
      <c r="M140" s="221"/>
      <c r="N140" s="220"/>
      <c r="O140" s="9"/>
    </row>
    <row r="141" spans="2:14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2:14" ht="12.75">
      <c r="B142" s="21"/>
      <c r="C142" s="21"/>
      <c r="D142" s="211"/>
      <c r="E142" s="211"/>
      <c r="F142" s="21"/>
      <c r="G142" s="21"/>
      <c r="H142" s="21"/>
      <c r="I142" s="21"/>
      <c r="J142" s="21"/>
      <c r="K142" s="21"/>
      <c r="L142" s="211"/>
      <c r="M142" s="211"/>
      <c r="N142" s="21"/>
    </row>
    <row r="143" spans="2:14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2:14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2:14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2:14" ht="13.5" thickBot="1">
      <c r="B146" s="21" t="s">
        <v>44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 t="s">
        <v>372</v>
      </c>
    </row>
    <row r="147" spans="1:14" ht="16.5" customHeight="1" thickBot="1">
      <c r="A147" s="3"/>
      <c r="B147" s="22"/>
      <c r="C147" s="522" t="s">
        <v>120</v>
      </c>
      <c r="D147" s="523"/>
      <c r="E147" s="523"/>
      <c r="F147" s="524"/>
      <c r="G147" s="522" t="s">
        <v>121</v>
      </c>
      <c r="H147" s="523"/>
      <c r="I147" s="523"/>
      <c r="J147" s="524"/>
      <c r="K147" s="522" t="s">
        <v>122</v>
      </c>
      <c r="L147" s="523"/>
      <c r="M147" s="523"/>
      <c r="N147" s="524"/>
    </row>
    <row r="148" spans="1:14" ht="26.25" thickBot="1">
      <c r="A148" s="141" t="s">
        <v>80</v>
      </c>
      <c r="B148" s="151" t="s">
        <v>81</v>
      </c>
      <c r="C148" s="151" t="s">
        <v>387</v>
      </c>
      <c r="D148" s="151" t="s">
        <v>388</v>
      </c>
      <c r="E148" s="151" t="s">
        <v>389</v>
      </c>
      <c r="F148" s="151"/>
      <c r="G148" s="151" t="s">
        <v>387</v>
      </c>
      <c r="H148" s="151" t="s">
        <v>388</v>
      </c>
      <c r="I148" s="151" t="s">
        <v>389</v>
      </c>
      <c r="J148" s="151"/>
      <c r="K148" s="151" t="s">
        <v>387</v>
      </c>
      <c r="L148" s="151" t="s">
        <v>388</v>
      </c>
      <c r="M148" s="151" t="s">
        <v>389</v>
      </c>
      <c r="N148" s="151"/>
    </row>
    <row r="149" spans="1:14" ht="25.5">
      <c r="A149" s="407" t="s">
        <v>5</v>
      </c>
      <c r="B149" s="233" t="s">
        <v>82</v>
      </c>
      <c r="C149" s="329">
        <v>8880</v>
      </c>
      <c r="D149" s="329">
        <v>11597</v>
      </c>
      <c r="E149" s="329">
        <v>11597</v>
      </c>
      <c r="F149" s="393">
        <f aca="true" t="shared" si="27" ref="F149:F169">IF(E149&lt;=0,,E149/D149)</f>
        <v>1</v>
      </c>
      <c r="G149" s="329">
        <v>0</v>
      </c>
      <c r="H149" s="329">
        <v>0</v>
      </c>
      <c r="I149" s="329">
        <v>0</v>
      </c>
      <c r="J149" s="393">
        <f aca="true" t="shared" si="28" ref="J149:J169">IF(I149&lt;=0,,I149/H149)</f>
        <v>0</v>
      </c>
      <c r="K149" s="394">
        <f aca="true" t="shared" si="29" ref="K149:L153">G149+C149+K119+G119+C119+K89+G89+C89</f>
        <v>240247</v>
      </c>
      <c r="L149" s="394">
        <f t="shared" si="29"/>
        <v>244357</v>
      </c>
      <c r="M149" s="394">
        <f>I149+E149+M119+I119+E119+M89+I89+E89</f>
        <v>227876</v>
      </c>
      <c r="N149" s="395">
        <f aca="true" t="shared" si="30" ref="N149:N169">IF(M149&lt;=0,,M149/L149)</f>
        <v>0.9325535998559484</v>
      </c>
    </row>
    <row r="150" spans="1:14" ht="25.5">
      <c r="A150" s="408" t="s">
        <v>9</v>
      </c>
      <c r="B150" s="16" t="s">
        <v>83</v>
      </c>
      <c r="C150" s="40">
        <v>2676</v>
      </c>
      <c r="D150" s="40">
        <v>2676</v>
      </c>
      <c r="E150" s="40">
        <v>3291</v>
      </c>
      <c r="F150" s="396">
        <f t="shared" si="27"/>
        <v>1.2298206278026906</v>
      </c>
      <c r="G150" s="40">
        <v>0</v>
      </c>
      <c r="H150" s="40">
        <v>0</v>
      </c>
      <c r="I150" s="40">
        <v>0</v>
      </c>
      <c r="J150" s="396">
        <f t="shared" si="28"/>
        <v>0</v>
      </c>
      <c r="K150" s="33">
        <f t="shared" si="29"/>
        <v>533820</v>
      </c>
      <c r="L150" s="33">
        <f t="shared" si="29"/>
        <v>586846</v>
      </c>
      <c r="M150" s="33">
        <f>I150+E150+M120+I120+E120+M90+I90+E90</f>
        <v>606430</v>
      </c>
      <c r="N150" s="397">
        <f t="shared" si="30"/>
        <v>1.0333716170852318</v>
      </c>
    </row>
    <row r="151" spans="1:14" ht="12.75">
      <c r="A151" s="526" t="s">
        <v>84</v>
      </c>
      <c r="B151" s="16" t="s">
        <v>85</v>
      </c>
      <c r="C151" s="40">
        <v>0</v>
      </c>
      <c r="D151" s="40">
        <v>0</v>
      </c>
      <c r="E151" s="40">
        <v>0</v>
      </c>
      <c r="F151" s="396">
        <f t="shared" si="27"/>
        <v>0</v>
      </c>
      <c r="G151" s="40">
        <v>0</v>
      </c>
      <c r="H151" s="40">
        <v>0</v>
      </c>
      <c r="I151" s="40">
        <v>0</v>
      </c>
      <c r="J151" s="396">
        <f t="shared" si="28"/>
        <v>0</v>
      </c>
      <c r="K151" s="33">
        <f t="shared" si="29"/>
        <v>275203</v>
      </c>
      <c r="L151" s="33">
        <f t="shared" si="29"/>
        <v>282477</v>
      </c>
      <c r="M151" s="33">
        <f aca="true" t="shared" si="31" ref="M151:M168">I151+E151+M121+I121+E121+M91+I91+E91</f>
        <v>278071</v>
      </c>
      <c r="N151" s="397">
        <f t="shared" si="30"/>
        <v>0.9844022699193209</v>
      </c>
    </row>
    <row r="152" spans="1:14" ht="12.75">
      <c r="A152" s="526"/>
      <c r="B152" s="16" t="s">
        <v>86</v>
      </c>
      <c r="C152" s="33">
        <v>0</v>
      </c>
      <c r="D152" s="33">
        <v>0</v>
      </c>
      <c r="E152" s="33">
        <v>0</v>
      </c>
      <c r="F152" s="396">
        <f t="shared" si="27"/>
        <v>0</v>
      </c>
      <c r="G152" s="40">
        <v>0</v>
      </c>
      <c r="H152" s="40">
        <v>0</v>
      </c>
      <c r="I152" s="40">
        <v>0</v>
      </c>
      <c r="J152" s="396">
        <f t="shared" si="28"/>
        <v>0</v>
      </c>
      <c r="K152" s="33">
        <f t="shared" si="29"/>
        <v>54353</v>
      </c>
      <c r="L152" s="33">
        <f t="shared" si="29"/>
        <v>56899</v>
      </c>
      <c r="M152" s="33">
        <f t="shared" si="31"/>
        <v>59032</v>
      </c>
      <c r="N152" s="397">
        <f t="shared" si="30"/>
        <v>1.0374874778115608</v>
      </c>
    </row>
    <row r="153" spans="1:14" ht="12.75">
      <c r="A153" s="526"/>
      <c r="B153" s="410" t="s">
        <v>341</v>
      </c>
      <c r="C153" s="33">
        <v>0</v>
      </c>
      <c r="D153" s="33">
        <v>0</v>
      </c>
      <c r="E153" s="33">
        <v>0</v>
      </c>
      <c r="F153" s="396">
        <f t="shared" si="27"/>
        <v>0</v>
      </c>
      <c r="G153" s="33">
        <v>0</v>
      </c>
      <c r="H153" s="33">
        <v>0</v>
      </c>
      <c r="I153" s="33">
        <v>0</v>
      </c>
      <c r="J153" s="396">
        <f t="shared" si="28"/>
        <v>0</v>
      </c>
      <c r="K153" s="33">
        <f t="shared" si="29"/>
        <v>51492</v>
      </c>
      <c r="L153" s="33">
        <f t="shared" si="29"/>
        <v>51787</v>
      </c>
      <c r="M153" s="33">
        <f t="shared" si="31"/>
        <v>50957</v>
      </c>
      <c r="N153" s="397">
        <f t="shared" si="30"/>
        <v>0.9839728117095023</v>
      </c>
    </row>
    <row r="154" spans="1:14" ht="12.75">
      <c r="A154" s="525" t="s">
        <v>87</v>
      </c>
      <c r="B154" s="16" t="s">
        <v>88</v>
      </c>
      <c r="C154" s="40">
        <v>1100</v>
      </c>
      <c r="D154" s="40">
        <v>0</v>
      </c>
      <c r="E154" s="40">
        <v>0</v>
      </c>
      <c r="F154" s="396">
        <f t="shared" si="27"/>
        <v>0</v>
      </c>
      <c r="G154" s="40">
        <v>0</v>
      </c>
      <c r="H154" s="40">
        <v>0</v>
      </c>
      <c r="I154" s="40">
        <v>0</v>
      </c>
      <c r="J154" s="396">
        <f t="shared" si="28"/>
        <v>0</v>
      </c>
      <c r="K154" s="33">
        <f aca="true" t="shared" si="32" ref="K154:K166">G154+C154+K124+G124+C124+K94+G94+C94</f>
        <v>204890</v>
      </c>
      <c r="L154" s="33">
        <f aca="true" t="shared" si="33" ref="L154:L166">H154+D154+L124+H124+D124+L94+H94+D94</f>
        <v>213441</v>
      </c>
      <c r="M154" s="33">
        <f t="shared" si="31"/>
        <v>209400</v>
      </c>
      <c r="N154" s="397">
        <f t="shared" si="30"/>
        <v>0.9810673675629331</v>
      </c>
    </row>
    <row r="155" spans="1:16" ht="12.75">
      <c r="A155" s="525"/>
      <c r="B155" s="16" t="s">
        <v>89</v>
      </c>
      <c r="C155" s="33">
        <v>0</v>
      </c>
      <c r="D155" s="33">
        <v>0</v>
      </c>
      <c r="E155" s="33">
        <v>0</v>
      </c>
      <c r="F155" s="396">
        <f t="shared" si="27"/>
        <v>0</v>
      </c>
      <c r="G155" s="40">
        <v>0</v>
      </c>
      <c r="H155" s="40">
        <v>0</v>
      </c>
      <c r="I155" s="40">
        <v>0</v>
      </c>
      <c r="J155" s="396">
        <f t="shared" si="28"/>
        <v>0</v>
      </c>
      <c r="K155" s="33">
        <f t="shared" si="32"/>
        <v>51502</v>
      </c>
      <c r="L155" s="33">
        <f t="shared" si="33"/>
        <v>59231</v>
      </c>
      <c r="M155" s="33">
        <f t="shared" si="31"/>
        <v>51616</v>
      </c>
      <c r="N155" s="397">
        <f t="shared" si="30"/>
        <v>0.8714355658354578</v>
      </c>
      <c r="P155" s="114"/>
    </row>
    <row r="156" spans="1:14" ht="12.75">
      <c r="A156" s="526" t="s">
        <v>90</v>
      </c>
      <c r="B156" s="16" t="s">
        <v>91</v>
      </c>
      <c r="C156" s="33">
        <v>0</v>
      </c>
      <c r="D156" s="33">
        <v>0</v>
      </c>
      <c r="E156" s="33">
        <v>0</v>
      </c>
      <c r="F156" s="396">
        <f t="shared" si="27"/>
        <v>0</v>
      </c>
      <c r="G156" s="40">
        <v>0</v>
      </c>
      <c r="H156" s="40">
        <v>0</v>
      </c>
      <c r="I156" s="40">
        <v>0</v>
      </c>
      <c r="J156" s="396">
        <f t="shared" si="28"/>
        <v>0</v>
      </c>
      <c r="K156" s="33">
        <f t="shared" si="32"/>
        <v>247141</v>
      </c>
      <c r="L156" s="33">
        <f t="shared" si="33"/>
        <v>248201</v>
      </c>
      <c r="M156" s="33">
        <f t="shared" si="31"/>
        <v>249981</v>
      </c>
      <c r="N156" s="397">
        <f t="shared" si="30"/>
        <v>1.0071716068831311</v>
      </c>
    </row>
    <row r="157" spans="1:17" ht="12.75">
      <c r="A157" s="526"/>
      <c r="B157" s="411" t="s">
        <v>340</v>
      </c>
      <c r="C157" s="33">
        <v>0</v>
      </c>
      <c r="D157" s="33">
        <v>0</v>
      </c>
      <c r="E157" s="33">
        <v>0</v>
      </c>
      <c r="F157" s="396">
        <f t="shared" si="27"/>
        <v>0</v>
      </c>
      <c r="G157" s="40">
        <v>0</v>
      </c>
      <c r="H157" s="40">
        <v>0</v>
      </c>
      <c r="I157" s="40">
        <v>0</v>
      </c>
      <c r="J157" s="396">
        <f t="shared" si="28"/>
        <v>0</v>
      </c>
      <c r="K157" s="33">
        <f t="shared" si="32"/>
        <v>12060</v>
      </c>
      <c r="L157" s="33">
        <f t="shared" si="33"/>
        <v>12060</v>
      </c>
      <c r="M157" s="33">
        <f t="shared" si="31"/>
        <v>12001</v>
      </c>
      <c r="N157" s="397">
        <f t="shared" si="30"/>
        <v>0.9951077943615257</v>
      </c>
      <c r="O157" s="114"/>
      <c r="P157" s="114"/>
      <c r="Q157" s="114"/>
    </row>
    <row r="158" spans="1:14" ht="12.75">
      <c r="A158" s="408" t="s">
        <v>92</v>
      </c>
      <c r="B158" s="16" t="s">
        <v>93</v>
      </c>
      <c r="C158" s="33">
        <v>0</v>
      </c>
      <c r="D158" s="33">
        <v>0</v>
      </c>
      <c r="E158" s="33">
        <v>168</v>
      </c>
      <c r="F158" s="396" t="e">
        <f t="shared" si="27"/>
        <v>#DIV/0!</v>
      </c>
      <c r="G158" s="40">
        <v>0</v>
      </c>
      <c r="H158" s="40">
        <v>0</v>
      </c>
      <c r="I158" s="40">
        <v>0</v>
      </c>
      <c r="J158" s="396">
        <f t="shared" si="28"/>
        <v>0</v>
      </c>
      <c r="K158" s="33">
        <f t="shared" si="32"/>
        <v>234186</v>
      </c>
      <c r="L158" s="33">
        <f t="shared" si="33"/>
        <v>239486</v>
      </c>
      <c r="M158" s="33">
        <f t="shared" si="31"/>
        <v>236265</v>
      </c>
      <c r="N158" s="397">
        <f t="shared" si="30"/>
        <v>0.9865503620253376</v>
      </c>
    </row>
    <row r="159" spans="1:14" ht="12.75">
      <c r="A159" s="408" t="s">
        <v>94</v>
      </c>
      <c r="B159" s="16" t="s">
        <v>95</v>
      </c>
      <c r="C159" s="33">
        <v>0</v>
      </c>
      <c r="D159" s="33">
        <v>0</v>
      </c>
      <c r="E159" s="33">
        <v>0</v>
      </c>
      <c r="F159" s="396">
        <f t="shared" si="27"/>
        <v>0</v>
      </c>
      <c r="G159" s="40">
        <v>0</v>
      </c>
      <c r="H159" s="40">
        <v>0</v>
      </c>
      <c r="I159" s="40">
        <v>0</v>
      </c>
      <c r="J159" s="396">
        <f t="shared" si="28"/>
        <v>0</v>
      </c>
      <c r="K159" s="33">
        <f t="shared" si="32"/>
        <v>135380</v>
      </c>
      <c r="L159" s="33">
        <f t="shared" si="33"/>
        <v>144733</v>
      </c>
      <c r="M159" s="33">
        <f t="shared" si="31"/>
        <v>141695</v>
      </c>
      <c r="N159" s="397">
        <f t="shared" si="30"/>
        <v>0.9790096246191262</v>
      </c>
    </row>
    <row r="160" spans="1:14" ht="12.75">
      <c r="A160" s="525" t="s">
        <v>96</v>
      </c>
      <c r="B160" s="16" t="s">
        <v>97</v>
      </c>
      <c r="C160" s="33">
        <v>0</v>
      </c>
      <c r="D160" s="33">
        <v>4008</v>
      </c>
      <c r="E160" s="33">
        <v>4447</v>
      </c>
      <c r="F160" s="396">
        <f t="shared" si="27"/>
        <v>1.1095309381237526</v>
      </c>
      <c r="G160" s="40">
        <v>0</v>
      </c>
      <c r="H160" s="40">
        <v>0</v>
      </c>
      <c r="I160" s="40">
        <v>0</v>
      </c>
      <c r="J160" s="396">
        <f t="shared" si="28"/>
        <v>0</v>
      </c>
      <c r="K160" s="33">
        <f t="shared" si="32"/>
        <v>35185</v>
      </c>
      <c r="L160" s="33">
        <f t="shared" si="33"/>
        <v>57940</v>
      </c>
      <c r="M160" s="33">
        <f t="shared" si="31"/>
        <v>57616</v>
      </c>
      <c r="N160" s="397">
        <f t="shared" si="30"/>
        <v>0.9944080082844322</v>
      </c>
    </row>
    <row r="161" spans="1:16" ht="12.75">
      <c r="A161" s="525"/>
      <c r="B161" s="16" t="s">
        <v>98</v>
      </c>
      <c r="C161" s="33">
        <v>0</v>
      </c>
      <c r="D161" s="33">
        <v>0</v>
      </c>
      <c r="E161" s="33">
        <v>0</v>
      </c>
      <c r="F161" s="396">
        <f t="shared" si="27"/>
        <v>0</v>
      </c>
      <c r="G161" s="40">
        <v>0</v>
      </c>
      <c r="H161" s="40">
        <v>0</v>
      </c>
      <c r="I161" s="40">
        <v>0</v>
      </c>
      <c r="J161" s="396">
        <f t="shared" si="28"/>
        <v>0</v>
      </c>
      <c r="K161" s="33">
        <f t="shared" si="32"/>
        <v>23821</v>
      </c>
      <c r="L161" s="33">
        <f t="shared" si="33"/>
        <v>26821</v>
      </c>
      <c r="M161" s="33">
        <f t="shared" si="31"/>
        <v>26794</v>
      </c>
      <c r="N161" s="397">
        <f t="shared" si="30"/>
        <v>0.9989933261250513</v>
      </c>
      <c r="O161" s="114"/>
      <c r="P161" s="114"/>
    </row>
    <row r="162" spans="1:14" ht="12.75">
      <c r="A162" s="525" t="s">
        <v>99</v>
      </c>
      <c r="B162" s="16" t="s">
        <v>100</v>
      </c>
      <c r="C162" s="33">
        <v>0</v>
      </c>
      <c r="D162" s="33">
        <v>950</v>
      </c>
      <c r="E162" s="33">
        <v>950</v>
      </c>
      <c r="F162" s="396">
        <f t="shared" si="27"/>
        <v>1</v>
      </c>
      <c r="G162" s="40">
        <v>0</v>
      </c>
      <c r="H162" s="40">
        <v>0</v>
      </c>
      <c r="I162" s="40">
        <v>0</v>
      </c>
      <c r="J162" s="396">
        <f t="shared" si="28"/>
        <v>0</v>
      </c>
      <c r="K162" s="33">
        <f t="shared" si="32"/>
        <v>31585</v>
      </c>
      <c r="L162" s="33">
        <f t="shared" si="33"/>
        <v>34688</v>
      </c>
      <c r="M162" s="33">
        <f t="shared" si="31"/>
        <v>33143</v>
      </c>
      <c r="N162" s="397">
        <f t="shared" si="30"/>
        <v>0.9554601014760148</v>
      </c>
    </row>
    <row r="163" spans="1:16" ht="12.75">
      <c r="A163" s="525"/>
      <c r="B163" s="16" t="s">
        <v>101</v>
      </c>
      <c r="C163" s="33">
        <v>0</v>
      </c>
      <c r="D163" s="33">
        <v>0</v>
      </c>
      <c r="E163" s="33">
        <v>0</v>
      </c>
      <c r="F163" s="396">
        <f t="shared" si="27"/>
        <v>0</v>
      </c>
      <c r="G163" s="40">
        <v>0</v>
      </c>
      <c r="H163" s="40">
        <v>0</v>
      </c>
      <c r="I163" s="40">
        <v>0</v>
      </c>
      <c r="J163" s="396">
        <f t="shared" si="28"/>
        <v>0</v>
      </c>
      <c r="K163" s="33">
        <f t="shared" si="32"/>
        <v>17100</v>
      </c>
      <c r="L163" s="33">
        <f t="shared" si="33"/>
        <v>17667</v>
      </c>
      <c r="M163" s="33">
        <f t="shared" si="31"/>
        <v>17005</v>
      </c>
      <c r="N163" s="397">
        <f t="shared" si="30"/>
        <v>0.9625290088866247</v>
      </c>
      <c r="O163" s="114"/>
      <c r="P163" s="114"/>
    </row>
    <row r="164" spans="1:14" ht="12.75">
      <c r="A164" s="408" t="s">
        <v>102</v>
      </c>
      <c r="B164" s="16" t="s">
        <v>103</v>
      </c>
      <c r="C164" s="40">
        <v>170</v>
      </c>
      <c r="D164" s="40">
        <v>97</v>
      </c>
      <c r="E164" s="40">
        <v>81</v>
      </c>
      <c r="F164" s="396">
        <f t="shared" si="27"/>
        <v>0.8350515463917526</v>
      </c>
      <c r="G164" s="40">
        <v>0</v>
      </c>
      <c r="H164" s="40">
        <v>0</v>
      </c>
      <c r="I164" s="40">
        <v>0</v>
      </c>
      <c r="J164" s="396">
        <f t="shared" si="28"/>
        <v>0</v>
      </c>
      <c r="K164" s="33">
        <f t="shared" si="32"/>
        <v>237944</v>
      </c>
      <c r="L164" s="33">
        <f t="shared" si="33"/>
        <v>242531</v>
      </c>
      <c r="M164" s="33">
        <f t="shared" si="31"/>
        <v>242224</v>
      </c>
      <c r="N164" s="397">
        <f t="shared" si="30"/>
        <v>0.9987341824344105</v>
      </c>
    </row>
    <row r="165" spans="1:14" ht="12.75">
      <c r="A165" s="408" t="s">
        <v>104</v>
      </c>
      <c r="B165" s="16" t="s">
        <v>106</v>
      </c>
      <c r="C165" s="33">
        <v>0</v>
      </c>
      <c r="D165" s="33">
        <v>0</v>
      </c>
      <c r="E165" s="33">
        <v>0</v>
      </c>
      <c r="F165" s="396">
        <f t="shared" si="27"/>
        <v>0</v>
      </c>
      <c r="G165" s="40">
        <v>0</v>
      </c>
      <c r="H165" s="40">
        <v>0</v>
      </c>
      <c r="I165" s="40">
        <v>0</v>
      </c>
      <c r="J165" s="396">
        <f t="shared" si="28"/>
        <v>0</v>
      </c>
      <c r="K165" s="33">
        <f t="shared" si="32"/>
        <v>50997</v>
      </c>
      <c r="L165" s="33">
        <f t="shared" si="33"/>
        <v>70026</v>
      </c>
      <c r="M165" s="33">
        <f t="shared" si="31"/>
        <v>63845</v>
      </c>
      <c r="N165" s="397">
        <f t="shared" si="30"/>
        <v>0.9117327849655842</v>
      </c>
    </row>
    <row r="166" spans="1:14" ht="16.5" customHeight="1" thickBot="1">
      <c r="A166" s="409" t="s">
        <v>105</v>
      </c>
      <c r="B166" s="412" t="s">
        <v>272</v>
      </c>
      <c r="C166" s="399">
        <v>0</v>
      </c>
      <c r="D166" s="399">
        <v>0</v>
      </c>
      <c r="E166" s="399">
        <v>0</v>
      </c>
      <c r="F166" s="398">
        <f t="shared" si="27"/>
        <v>0</v>
      </c>
      <c r="G166" s="259">
        <v>0</v>
      </c>
      <c r="H166" s="259">
        <v>0</v>
      </c>
      <c r="I166" s="259">
        <v>0</v>
      </c>
      <c r="J166" s="398">
        <f t="shared" si="28"/>
        <v>0</v>
      </c>
      <c r="K166" s="399">
        <f t="shared" si="32"/>
        <v>125374</v>
      </c>
      <c r="L166" s="399">
        <f t="shared" si="33"/>
        <v>132077</v>
      </c>
      <c r="M166" s="399">
        <f t="shared" si="31"/>
        <v>27294</v>
      </c>
      <c r="N166" s="401">
        <f t="shared" si="30"/>
        <v>0.20665218016762948</v>
      </c>
    </row>
    <row r="167" spans="1:14" ht="13.5" thickBot="1">
      <c r="A167" s="54"/>
      <c r="B167" s="23" t="s">
        <v>107</v>
      </c>
      <c r="C167" s="36">
        <f aca="true" t="shared" si="34" ref="C167:M167">SUM(C149:C166)</f>
        <v>12826</v>
      </c>
      <c r="D167" s="36">
        <f t="shared" si="34"/>
        <v>19328</v>
      </c>
      <c r="E167" s="36">
        <f t="shared" si="34"/>
        <v>20534</v>
      </c>
      <c r="F167" s="174">
        <f t="shared" si="27"/>
        <v>1.062396523178808</v>
      </c>
      <c r="G167" s="36">
        <f t="shared" si="34"/>
        <v>0</v>
      </c>
      <c r="H167" s="36">
        <f t="shared" si="34"/>
        <v>0</v>
      </c>
      <c r="I167" s="36">
        <f t="shared" si="34"/>
        <v>0</v>
      </c>
      <c r="J167" s="174">
        <f t="shared" si="28"/>
        <v>0</v>
      </c>
      <c r="K167" s="36">
        <f t="shared" si="34"/>
        <v>2562280</v>
      </c>
      <c r="L167" s="36">
        <f t="shared" si="34"/>
        <v>2721268</v>
      </c>
      <c r="M167" s="36">
        <f t="shared" si="34"/>
        <v>2591245</v>
      </c>
      <c r="N167" s="174">
        <f t="shared" si="30"/>
        <v>0.9522197005219626</v>
      </c>
    </row>
    <row r="168" spans="1:16" ht="13.5" thickBot="1">
      <c r="A168" s="54" t="s">
        <v>108</v>
      </c>
      <c r="B168" s="1" t="s">
        <v>109</v>
      </c>
      <c r="C168" s="34">
        <v>0</v>
      </c>
      <c r="D168" s="34">
        <v>0</v>
      </c>
      <c r="E168" s="34">
        <v>0</v>
      </c>
      <c r="F168" s="174">
        <f t="shared" si="27"/>
        <v>0</v>
      </c>
      <c r="G168" s="34">
        <v>0</v>
      </c>
      <c r="H168" s="34">
        <v>0</v>
      </c>
      <c r="I168" s="34">
        <v>0</v>
      </c>
      <c r="J168" s="174">
        <f t="shared" si="28"/>
        <v>0</v>
      </c>
      <c r="K168" s="35">
        <f>G168+C168+K138+G138+C138+K108+G108+C108</f>
        <v>1519564</v>
      </c>
      <c r="L168" s="35">
        <f>H168+D168+L138+H138+D138+L108+H108+D108</f>
        <v>1542024</v>
      </c>
      <c r="M168" s="35">
        <f t="shared" si="31"/>
        <v>1544054</v>
      </c>
      <c r="N168" s="174">
        <f t="shared" si="30"/>
        <v>1.001316451624618</v>
      </c>
      <c r="O168" s="114"/>
      <c r="P168" s="114"/>
    </row>
    <row r="169" spans="1:14" ht="13.5" thickBot="1">
      <c r="A169" s="54"/>
      <c r="B169" s="23" t="s">
        <v>110</v>
      </c>
      <c r="C169" s="37">
        <f>SUM(C167:C168)</f>
        <v>12826</v>
      </c>
      <c r="D169" s="37">
        <f aca="true" t="shared" si="35" ref="D169:M169">SUM(D167:D168)</f>
        <v>19328</v>
      </c>
      <c r="E169" s="37">
        <f t="shared" si="35"/>
        <v>20534</v>
      </c>
      <c r="F169" s="174">
        <f t="shared" si="27"/>
        <v>1.062396523178808</v>
      </c>
      <c r="G169" s="37">
        <f t="shared" si="35"/>
        <v>0</v>
      </c>
      <c r="H169" s="37">
        <f t="shared" si="35"/>
        <v>0</v>
      </c>
      <c r="I169" s="37">
        <f t="shared" si="35"/>
        <v>0</v>
      </c>
      <c r="J169" s="174">
        <f t="shared" si="28"/>
        <v>0</v>
      </c>
      <c r="K169" s="37">
        <f t="shared" si="35"/>
        <v>4081844</v>
      </c>
      <c r="L169" s="37">
        <f t="shared" si="35"/>
        <v>4263292</v>
      </c>
      <c r="M169" s="37">
        <f t="shared" si="35"/>
        <v>4135299</v>
      </c>
      <c r="N169" s="174">
        <f t="shared" si="30"/>
        <v>0.9699778950163395</v>
      </c>
    </row>
    <row r="170" spans="12:15" ht="12.75">
      <c r="L170" s="221"/>
      <c r="M170" s="221"/>
      <c r="N170" s="220"/>
      <c r="O170" s="9"/>
    </row>
    <row r="172" spans="4:6" ht="12.75">
      <c r="D172" s="211"/>
      <c r="E172" s="211"/>
      <c r="F172" s="21"/>
    </row>
    <row r="178" ht="15.75">
      <c r="A178" s="52"/>
    </row>
    <row r="179" ht="15.75">
      <c r="A179" s="53"/>
    </row>
    <row r="180" ht="15.75">
      <c r="A180" s="24"/>
    </row>
    <row r="181" ht="15.75">
      <c r="A181" s="24"/>
    </row>
    <row r="182" ht="12.75">
      <c r="A182" s="527"/>
    </row>
    <row r="183" ht="12.75">
      <c r="A183" s="527"/>
    </row>
    <row r="184" ht="12.75">
      <c r="A184" s="527"/>
    </row>
    <row r="185" ht="12.75">
      <c r="A185" s="527"/>
    </row>
    <row r="186" ht="15.75">
      <c r="A186" s="24"/>
    </row>
    <row r="187" ht="15.75">
      <c r="A187" s="24"/>
    </row>
    <row r="188" ht="15.75">
      <c r="A188" s="24"/>
    </row>
    <row r="189" ht="12.75">
      <c r="A189" s="527"/>
    </row>
    <row r="190" ht="12.75">
      <c r="A190" s="527"/>
    </row>
    <row r="191" ht="12.75">
      <c r="A191" s="527"/>
    </row>
    <row r="192" ht="12.75">
      <c r="A192" s="527"/>
    </row>
    <row r="193" ht="15.75">
      <c r="A193" s="24"/>
    </row>
    <row r="194" ht="15.75">
      <c r="A194" s="24"/>
    </row>
    <row r="195" ht="15.75">
      <c r="A195" s="24"/>
    </row>
    <row r="196" ht="15.75">
      <c r="A196" s="24"/>
    </row>
    <row r="197" ht="15.75">
      <c r="A197" s="24"/>
    </row>
    <row r="198" ht="12.75">
      <c r="A198" s="9"/>
    </row>
    <row r="199" ht="12.75">
      <c r="A199" s="9"/>
    </row>
  </sheetData>
  <sheetProtection password="CF05" sheet="1" objects="1" scenarios="1"/>
  <mergeCells count="52">
    <mergeCell ref="A33:A35"/>
    <mergeCell ref="A61:A63"/>
    <mergeCell ref="A100:A101"/>
    <mergeCell ref="A102:A103"/>
    <mergeCell ref="A66:A67"/>
    <mergeCell ref="A36:A37"/>
    <mergeCell ref="A38:A39"/>
    <mergeCell ref="A96:A97"/>
    <mergeCell ref="A94:A95"/>
    <mergeCell ref="A42:A43"/>
    <mergeCell ref="A44:A45"/>
    <mergeCell ref="A72:A73"/>
    <mergeCell ref="K87:N87"/>
    <mergeCell ref="K4:N4"/>
    <mergeCell ref="K29:N29"/>
    <mergeCell ref="G4:J4"/>
    <mergeCell ref="A17:A18"/>
    <mergeCell ref="A19:A20"/>
    <mergeCell ref="G29:J29"/>
    <mergeCell ref="C29:F29"/>
    <mergeCell ref="B1:N1"/>
    <mergeCell ref="B2:N2"/>
    <mergeCell ref="A8:A10"/>
    <mergeCell ref="A13:A14"/>
    <mergeCell ref="C4:F4"/>
    <mergeCell ref="A11:A12"/>
    <mergeCell ref="A64:A65"/>
    <mergeCell ref="A182:A183"/>
    <mergeCell ref="A184:A185"/>
    <mergeCell ref="A70:A71"/>
    <mergeCell ref="A162:A163"/>
    <mergeCell ref="A156:A157"/>
    <mergeCell ref="A91:A93"/>
    <mergeCell ref="A121:A123"/>
    <mergeCell ref="A160:A161"/>
    <mergeCell ref="A124:A125"/>
    <mergeCell ref="A130:A131"/>
    <mergeCell ref="A132:A133"/>
    <mergeCell ref="A189:A190"/>
    <mergeCell ref="A191:A192"/>
    <mergeCell ref="A154:A155"/>
    <mergeCell ref="K117:N117"/>
    <mergeCell ref="A151:A153"/>
    <mergeCell ref="A126:A127"/>
    <mergeCell ref="C147:F147"/>
    <mergeCell ref="G147:J147"/>
    <mergeCell ref="C57:F57"/>
    <mergeCell ref="C117:F117"/>
    <mergeCell ref="G117:J117"/>
    <mergeCell ref="G87:J87"/>
    <mergeCell ref="C87:F87"/>
    <mergeCell ref="K147:N147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&amp;C&amp;P. oldal</oddHeader>
  </headerFooter>
  <rowBreaks count="5" manualBreakCount="5">
    <brk id="27" max="255" man="1"/>
    <brk id="55" max="255" man="1"/>
    <brk id="85" max="255" man="1"/>
    <brk id="114" max="255" man="1"/>
    <brk id="1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11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7109375" style="0" customWidth="1"/>
    <col min="2" max="2" width="39.140625" style="0" customWidth="1"/>
    <col min="3" max="4" width="11.28125" style="0" customWidth="1"/>
    <col min="5" max="5" width="11.140625" style="0" customWidth="1"/>
    <col min="6" max="6" width="10.00390625" style="0" customWidth="1"/>
    <col min="7" max="7" width="12.00390625" style="0" bestFit="1" customWidth="1"/>
  </cols>
  <sheetData>
    <row r="1" spans="1:6" ht="15.75">
      <c r="A1" s="528" t="s">
        <v>261</v>
      </c>
      <c r="B1" s="529"/>
      <c r="C1" s="529"/>
      <c r="D1" s="529"/>
      <c r="E1" s="529"/>
      <c r="F1" s="530"/>
    </row>
    <row r="2" spans="1:6" ht="15.75">
      <c r="A2" s="531" t="s">
        <v>454</v>
      </c>
      <c r="B2" s="532"/>
      <c r="C2" s="532"/>
      <c r="D2" s="532"/>
      <c r="E2" s="532"/>
      <c r="F2" s="533"/>
    </row>
    <row r="3" spans="1:6" ht="15.75">
      <c r="A3" s="246"/>
      <c r="B3" s="247"/>
      <c r="C3" s="247"/>
      <c r="D3" s="247"/>
      <c r="E3" s="247" t="s">
        <v>372</v>
      </c>
      <c r="F3" s="248"/>
    </row>
    <row r="4" spans="1:6" ht="31.5" customHeight="1" thickBot="1">
      <c r="A4" s="269" t="s">
        <v>0</v>
      </c>
      <c r="B4" s="270" t="s">
        <v>1</v>
      </c>
      <c r="C4" s="270" t="s">
        <v>387</v>
      </c>
      <c r="D4" s="270" t="s">
        <v>388</v>
      </c>
      <c r="E4" s="270" t="s">
        <v>389</v>
      </c>
      <c r="F4" s="271" t="s">
        <v>390</v>
      </c>
    </row>
    <row r="5" spans="1:9" ht="15" customHeight="1" thickBot="1">
      <c r="A5" s="273" t="s">
        <v>123</v>
      </c>
      <c r="B5" s="273" t="s">
        <v>124</v>
      </c>
      <c r="C5" s="274">
        <v>255408</v>
      </c>
      <c r="D5" s="274">
        <v>258416</v>
      </c>
      <c r="E5" s="274">
        <v>230935</v>
      </c>
      <c r="F5" s="275">
        <f>E5/D5</f>
        <v>0.893655965574887</v>
      </c>
      <c r="H5" s="114"/>
      <c r="I5" s="114"/>
    </row>
    <row r="6" spans="1:9" ht="15" customHeight="1" thickBot="1">
      <c r="A6" s="273" t="s">
        <v>125</v>
      </c>
      <c r="B6" s="273" t="s">
        <v>126</v>
      </c>
      <c r="C6" s="274">
        <v>72521</v>
      </c>
      <c r="D6" s="274">
        <v>73453</v>
      </c>
      <c r="E6" s="274">
        <v>65064</v>
      </c>
      <c r="F6" s="275">
        <f aca="true" t="shared" si="0" ref="F6:F69">E6/D6</f>
        <v>0.8857909139177433</v>
      </c>
      <c r="H6" s="114"/>
      <c r="I6" s="114"/>
    </row>
    <row r="7" spans="1:9" ht="15" customHeight="1" thickBot="1">
      <c r="A7" s="273" t="s">
        <v>21</v>
      </c>
      <c r="B7" s="273" t="s">
        <v>127</v>
      </c>
      <c r="C7" s="274">
        <f>SUM(C9:C49)-C23-C46</f>
        <v>446982</v>
      </c>
      <c r="D7" s="274">
        <f>SUM(D9:D49)-D23-D46</f>
        <v>469862</v>
      </c>
      <c r="E7" s="274">
        <f>SUM(E9:E49)-E23-E46</f>
        <v>407056</v>
      </c>
      <c r="F7" s="275">
        <f t="shared" si="0"/>
        <v>0.8663309652621408</v>
      </c>
      <c r="H7" s="114"/>
      <c r="I7" s="114"/>
    </row>
    <row r="8" spans="1:8" ht="15" customHeight="1">
      <c r="A8" s="534"/>
      <c r="B8" s="272" t="s">
        <v>128</v>
      </c>
      <c r="C8" s="263"/>
      <c r="D8" s="263"/>
      <c r="E8" s="263"/>
      <c r="F8" s="264"/>
      <c r="H8" s="114"/>
    </row>
    <row r="9" spans="1:6" ht="15" customHeight="1">
      <c r="A9" s="535"/>
      <c r="B9" s="251" t="s">
        <v>129</v>
      </c>
      <c r="C9" s="40">
        <v>300</v>
      </c>
      <c r="D9" s="252">
        <v>300</v>
      </c>
      <c r="E9" s="40"/>
      <c r="F9" s="250">
        <f t="shared" si="0"/>
        <v>0</v>
      </c>
    </row>
    <row r="10" spans="1:6" ht="15" customHeight="1">
      <c r="A10" s="535"/>
      <c r="B10" s="251" t="s">
        <v>130</v>
      </c>
      <c r="C10" s="40">
        <v>5500</v>
      </c>
      <c r="D10" s="252">
        <v>6160</v>
      </c>
      <c r="E10" s="40">
        <v>6154</v>
      </c>
      <c r="F10" s="250">
        <f t="shared" si="0"/>
        <v>0.999025974025974</v>
      </c>
    </row>
    <row r="11" spans="1:6" ht="15" customHeight="1">
      <c r="A11" s="535"/>
      <c r="B11" s="251" t="s">
        <v>333</v>
      </c>
      <c r="C11" s="40">
        <v>300</v>
      </c>
      <c r="D11" s="252">
        <v>335</v>
      </c>
      <c r="E11" s="40">
        <v>334</v>
      </c>
      <c r="F11" s="250">
        <f t="shared" si="0"/>
        <v>0.9970149253731343</v>
      </c>
    </row>
    <row r="12" spans="1:8" ht="15" customHeight="1">
      <c r="A12" s="535"/>
      <c r="B12" s="251" t="s">
        <v>334</v>
      </c>
      <c r="C12" s="40">
        <v>1500</v>
      </c>
      <c r="D12" s="252">
        <v>1500</v>
      </c>
      <c r="E12" s="40">
        <v>1352</v>
      </c>
      <c r="F12" s="250">
        <f t="shared" si="0"/>
        <v>0.9013333333333333</v>
      </c>
      <c r="G12" s="115"/>
      <c r="H12" s="114"/>
    </row>
    <row r="13" spans="1:8" ht="15" customHeight="1">
      <c r="A13" s="535"/>
      <c r="B13" s="251" t="s">
        <v>335</v>
      </c>
      <c r="C13" s="40">
        <v>800</v>
      </c>
      <c r="D13" s="252">
        <v>1100</v>
      </c>
      <c r="E13" s="40">
        <v>972</v>
      </c>
      <c r="F13" s="250">
        <f t="shared" si="0"/>
        <v>0.8836363636363637</v>
      </c>
      <c r="G13" s="63"/>
      <c r="H13" s="114"/>
    </row>
    <row r="14" spans="1:8" ht="15" customHeight="1">
      <c r="A14" s="535"/>
      <c r="B14" s="251" t="s">
        <v>131</v>
      </c>
      <c r="C14" s="40">
        <v>4000</v>
      </c>
      <c r="D14" s="252">
        <v>4000</v>
      </c>
      <c r="E14" s="40">
        <v>3683</v>
      </c>
      <c r="F14" s="250">
        <f t="shared" si="0"/>
        <v>0.92075</v>
      </c>
      <c r="G14" s="63"/>
      <c r="H14" s="114"/>
    </row>
    <row r="15" spans="1:6" ht="15" customHeight="1">
      <c r="A15" s="535"/>
      <c r="B15" s="251" t="s">
        <v>132</v>
      </c>
      <c r="C15" s="40">
        <v>3000</v>
      </c>
      <c r="D15" s="252">
        <v>13612</v>
      </c>
      <c r="E15" s="40">
        <v>4040</v>
      </c>
      <c r="F15" s="250">
        <f t="shared" si="0"/>
        <v>0.29679694387305317</v>
      </c>
    </row>
    <row r="16" spans="1:7" ht="15" customHeight="1">
      <c r="A16" s="535"/>
      <c r="B16" s="251" t="s">
        <v>133</v>
      </c>
      <c r="C16" s="40">
        <v>450</v>
      </c>
      <c r="D16" s="252">
        <v>450</v>
      </c>
      <c r="E16" s="40">
        <v>340</v>
      </c>
      <c r="F16" s="250">
        <f t="shared" si="0"/>
        <v>0.7555555555555555</v>
      </c>
      <c r="G16" s="114"/>
    </row>
    <row r="17" spans="1:9" ht="15" customHeight="1">
      <c r="A17" s="535"/>
      <c r="B17" s="251" t="s">
        <v>134</v>
      </c>
      <c r="C17" s="40">
        <v>2000</v>
      </c>
      <c r="D17" s="252">
        <v>3046</v>
      </c>
      <c r="E17" s="40">
        <v>3041</v>
      </c>
      <c r="F17" s="250">
        <f t="shared" si="0"/>
        <v>0.9983585029546946</v>
      </c>
      <c r="H17" s="226"/>
      <c r="I17" s="226"/>
    </row>
    <row r="18" spans="1:6" ht="15" customHeight="1">
      <c r="A18" s="535"/>
      <c r="B18" s="251" t="s">
        <v>336</v>
      </c>
      <c r="C18" s="40">
        <v>7700</v>
      </c>
      <c r="D18" s="252">
        <v>7735</v>
      </c>
      <c r="E18" s="40">
        <v>6161</v>
      </c>
      <c r="F18" s="250">
        <f t="shared" si="0"/>
        <v>0.7965093729799612</v>
      </c>
    </row>
    <row r="19" spans="1:10" ht="15" customHeight="1">
      <c r="A19" s="535"/>
      <c r="B19" s="251" t="s">
        <v>337</v>
      </c>
      <c r="C19" s="40">
        <v>800</v>
      </c>
      <c r="D19" s="252">
        <v>800</v>
      </c>
      <c r="E19" s="40">
        <v>770</v>
      </c>
      <c r="F19" s="250">
        <f t="shared" si="0"/>
        <v>0.9625</v>
      </c>
      <c r="G19" s="114"/>
      <c r="H19" s="114"/>
      <c r="I19" s="114"/>
      <c r="J19" s="114"/>
    </row>
    <row r="20" spans="1:6" ht="15" customHeight="1">
      <c r="A20" s="535"/>
      <c r="B20" s="251" t="s">
        <v>135</v>
      </c>
      <c r="C20" s="40">
        <v>41500</v>
      </c>
      <c r="D20" s="252">
        <v>46884</v>
      </c>
      <c r="E20" s="40">
        <v>46878</v>
      </c>
      <c r="F20" s="250">
        <f t="shared" si="0"/>
        <v>0.9998720245712823</v>
      </c>
    </row>
    <row r="21" spans="1:6" ht="15" customHeight="1">
      <c r="A21" s="535"/>
      <c r="B21" s="251" t="s">
        <v>136</v>
      </c>
      <c r="C21" s="40">
        <v>31000</v>
      </c>
      <c r="D21" s="252">
        <v>40800</v>
      </c>
      <c r="E21" s="40">
        <v>40710</v>
      </c>
      <c r="F21" s="250">
        <f t="shared" si="0"/>
        <v>0.9977941176470588</v>
      </c>
    </row>
    <row r="22" spans="1:6" ht="15" customHeight="1">
      <c r="A22" s="535"/>
      <c r="B22" s="251" t="s">
        <v>137</v>
      </c>
      <c r="C22" s="40">
        <v>6000</v>
      </c>
      <c r="D22" s="252">
        <v>6000</v>
      </c>
      <c r="E22" s="40">
        <v>2883</v>
      </c>
      <c r="F22" s="250">
        <f t="shared" si="0"/>
        <v>0.4805</v>
      </c>
    </row>
    <row r="23" spans="1:6" ht="15" customHeight="1">
      <c r="A23" s="535"/>
      <c r="B23" s="253" t="s">
        <v>339</v>
      </c>
      <c r="C23" s="40">
        <v>1200</v>
      </c>
      <c r="D23" s="252">
        <v>1200</v>
      </c>
      <c r="E23" s="429"/>
      <c r="F23" s="250">
        <f t="shared" si="0"/>
        <v>0</v>
      </c>
    </row>
    <row r="24" spans="1:6" ht="15" customHeight="1">
      <c r="A24" s="535"/>
      <c r="B24" s="251" t="s">
        <v>138</v>
      </c>
      <c r="C24" s="40">
        <v>2800</v>
      </c>
      <c r="D24" s="252">
        <v>2950</v>
      </c>
      <c r="E24" s="40">
        <v>2917</v>
      </c>
      <c r="F24" s="250">
        <f t="shared" si="0"/>
        <v>0.9888135593220339</v>
      </c>
    </row>
    <row r="25" spans="1:6" ht="15" customHeight="1">
      <c r="A25" s="535"/>
      <c r="B25" s="251" t="s">
        <v>139</v>
      </c>
      <c r="C25" s="40">
        <v>21000</v>
      </c>
      <c r="D25" s="252">
        <v>23000</v>
      </c>
      <c r="E25" s="40">
        <v>22989</v>
      </c>
      <c r="F25" s="250">
        <f t="shared" si="0"/>
        <v>0.9995217391304347</v>
      </c>
    </row>
    <row r="26" spans="1:6" ht="26.25" customHeight="1">
      <c r="A26" s="535"/>
      <c r="B26" s="251" t="s">
        <v>455</v>
      </c>
      <c r="C26" s="40">
        <v>24000</v>
      </c>
      <c r="D26" s="252">
        <v>24000</v>
      </c>
      <c r="E26" s="40">
        <v>23690</v>
      </c>
      <c r="F26" s="250">
        <f t="shared" si="0"/>
        <v>0.9870833333333333</v>
      </c>
    </row>
    <row r="27" spans="1:6" ht="15" customHeight="1">
      <c r="A27" s="535"/>
      <c r="B27" s="251" t="s">
        <v>140</v>
      </c>
      <c r="C27" s="40">
        <v>600</v>
      </c>
      <c r="D27" s="252">
        <v>600</v>
      </c>
      <c r="E27" s="40">
        <v>288</v>
      </c>
      <c r="F27" s="250">
        <f t="shared" si="0"/>
        <v>0.48</v>
      </c>
    </row>
    <row r="28" spans="1:6" ht="15" customHeight="1">
      <c r="A28" s="535"/>
      <c r="B28" s="251" t="s">
        <v>141</v>
      </c>
      <c r="C28" s="40">
        <v>3200</v>
      </c>
      <c r="D28" s="252">
        <v>4650</v>
      </c>
      <c r="E28" s="40">
        <v>4634</v>
      </c>
      <c r="F28" s="250">
        <f t="shared" si="0"/>
        <v>0.9965591397849463</v>
      </c>
    </row>
    <row r="29" spans="1:6" ht="42" customHeight="1">
      <c r="A29" s="535"/>
      <c r="B29" s="251" t="s">
        <v>344</v>
      </c>
      <c r="C29" s="40">
        <v>66200</v>
      </c>
      <c r="D29" s="252">
        <v>76177</v>
      </c>
      <c r="E29" s="40">
        <v>58766</v>
      </c>
      <c r="F29" s="250">
        <f t="shared" si="0"/>
        <v>0.771440198485107</v>
      </c>
    </row>
    <row r="30" spans="1:6" ht="15" customHeight="1">
      <c r="A30" s="535"/>
      <c r="B30" s="251" t="s">
        <v>143</v>
      </c>
      <c r="C30" s="40">
        <v>3600</v>
      </c>
      <c r="D30" s="252">
        <v>3600</v>
      </c>
      <c r="E30" s="40">
        <v>3196</v>
      </c>
      <c r="F30" s="250">
        <f t="shared" si="0"/>
        <v>0.8877777777777778</v>
      </c>
    </row>
    <row r="31" spans="1:6" ht="15" customHeight="1">
      <c r="A31" s="535"/>
      <c r="B31" s="251" t="s">
        <v>144</v>
      </c>
      <c r="C31" s="40">
        <v>700</v>
      </c>
      <c r="D31" s="252">
        <v>700</v>
      </c>
      <c r="E31" s="40"/>
      <c r="F31" s="250">
        <f t="shared" si="0"/>
        <v>0</v>
      </c>
    </row>
    <row r="32" spans="1:7" ht="15" customHeight="1">
      <c r="A32" s="535"/>
      <c r="B32" s="251" t="s">
        <v>145</v>
      </c>
      <c r="C32" s="40">
        <v>4000</v>
      </c>
      <c r="D32" s="252">
        <v>4700</v>
      </c>
      <c r="E32" s="40">
        <v>4692</v>
      </c>
      <c r="F32" s="250">
        <f t="shared" si="0"/>
        <v>0.9982978723404256</v>
      </c>
      <c r="G32" s="114"/>
    </row>
    <row r="33" spans="1:6" ht="15" customHeight="1">
      <c r="A33" s="535"/>
      <c r="B33" s="251" t="s">
        <v>406</v>
      </c>
      <c r="C33" s="40">
        <v>1400</v>
      </c>
      <c r="D33" s="252">
        <v>1400</v>
      </c>
      <c r="E33" s="40">
        <v>502</v>
      </c>
      <c r="F33" s="250">
        <f t="shared" si="0"/>
        <v>0.3585714285714286</v>
      </c>
    </row>
    <row r="34" spans="1:6" ht="15" customHeight="1">
      <c r="A34" s="535"/>
      <c r="B34" s="251" t="s">
        <v>146</v>
      </c>
      <c r="C34" s="40">
        <v>33000</v>
      </c>
      <c r="D34" s="252">
        <v>33850</v>
      </c>
      <c r="E34" s="40">
        <v>33820</v>
      </c>
      <c r="F34" s="250">
        <f t="shared" si="0"/>
        <v>0.9991137370753324</v>
      </c>
    </row>
    <row r="35" spans="1:6" ht="27" customHeight="1">
      <c r="A35" s="535"/>
      <c r="B35" s="251" t="s">
        <v>346</v>
      </c>
      <c r="C35" s="40">
        <v>8207</v>
      </c>
      <c r="D35" s="252">
        <v>8357</v>
      </c>
      <c r="E35" s="40">
        <v>8352</v>
      </c>
      <c r="F35" s="250">
        <f t="shared" si="0"/>
        <v>0.9994016991743448</v>
      </c>
    </row>
    <row r="36" spans="1:7" ht="27.75" customHeight="1">
      <c r="A36" s="535"/>
      <c r="B36" s="251" t="s">
        <v>338</v>
      </c>
      <c r="C36" s="40">
        <v>70000</v>
      </c>
      <c r="D36" s="252">
        <v>36272</v>
      </c>
      <c r="E36" s="40">
        <v>12250</v>
      </c>
      <c r="F36" s="250">
        <f t="shared" si="0"/>
        <v>0.337726069695633</v>
      </c>
      <c r="G36" s="114"/>
    </row>
    <row r="37" spans="1:6" ht="15" customHeight="1">
      <c r="A37" s="535"/>
      <c r="B37" s="251" t="s">
        <v>147</v>
      </c>
      <c r="C37" s="40">
        <v>65000</v>
      </c>
      <c r="D37" s="252">
        <v>74000</v>
      </c>
      <c r="E37" s="40">
        <v>73964</v>
      </c>
      <c r="F37" s="250">
        <f t="shared" si="0"/>
        <v>0.9995135135135135</v>
      </c>
    </row>
    <row r="38" spans="1:6" ht="29.25" customHeight="1">
      <c r="A38" s="535"/>
      <c r="B38" s="251" t="s">
        <v>418</v>
      </c>
      <c r="C38" s="40">
        <v>10000</v>
      </c>
      <c r="D38" s="252">
        <v>11000</v>
      </c>
      <c r="E38" s="40">
        <v>12193</v>
      </c>
      <c r="F38" s="250">
        <f t="shared" si="0"/>
        <v>1.1084545454545454</v>
      </c>
    </row>
    <row r="39" spans="1:7" ht="15" customHeight="1">
      <c r="A39" s="535"/>
      <c r="B39" s="251" t="s">
        <v>609</v>
      </c>
      <c r="C39" s="40">
        <v>10000</v>
      </c>
      <c r="D39" s="252">
        <v>10000</v>
      </c>
      <c r="E39" s="40">
        <v>7442</v>
      </c>
      <c r="F39" s="250">
        <f t="shared" si="0"/>
        <v>0.7442</v>
      </c>
      <c r="G39" s="114"/>
    </row>
    <row r="40" spans="1:6" ht="15" customHeight="1">
      <c r="A40" s="535"/>
      <c r="B40" s="251" t="s">
        <v>345</v>
      </c>
      <c r="C40" s="40">
        <v>600</v>
      </c>
      <c r="D40" s="252">
        <v>1050</v>
      </c>
      <c r="E40" s="40">
        <v>1033</v>
      </c>
      <c r="F40" s="250">
        <f t="shared" si="0"/>
        <v>0.9838095238095238</v>
      </c>
    </row>
    <row r="41" spans="1:6" ht="15" customHeight="1">
      <c r="A41" s="535"/>
      <c r="B41" s="251" t="s">
        <v>148</v>
      </c>
      <c r="C41" s="40">
        <v>1400</v>
      </c>
      <c r="D41" s="252"/>
      <c r="E41" s="40"/>
      <c r="F41" s="250" t="e">
        <f t="shared" si="0"/>
        <v>#DIV/0!</v>
      </c>
    </row>
    <row r="42" spans="1:6" ht="15" customHeight="1">
      <c r="A42" s="535"/>
      <c r="B42" s="251" t="s">
        <v>149</v>
      </c>
      <c r="C42" s="40">
        <v>400</v>
      </c>
      <c r="D42" s="252">
        <v>400</v>
      </c>
      <c r="E42" s="40"/>
      <c r="F42" s="250">
        <f t="shared" si="0"/>
        <v>0</v>
      </c>
    </row>
    <row r="43" spans="1:6" ht="15" customHeight="1">
      <c r="A43" s="535"/>
      <c r="B43" s="251" t="s">
        <v>150</v>
      </c>
      <c r="C43" s="40">
        <v>3300</v>
      </c>
      <c r="D43" s="252">
        <v>1560</v>
      </c>
      <c r="E43" s="40"/>
      <c r="F43" s="250">
        <f t="shared" si="0"/>
        <v>0</v>
      </c>
    </row>
    <row r="44" spans="1:6" ht="15" customHeight="1">
      <c r="A44" s="535"/>
      <c r="B44" s="251" t="s">
        <v>151</v>
      </c>
      <c r="C44" s="40">
        <v>1500</v>
      </c>
      <c r="D44" s="252">
        <v>0</v>
      </c>
      <c r="E44" s="40"/>
      <c r="F44" s="250" t="e">
        <f t="shared" si="0"/>
        <v>#DIV/0!</v>
      </c>
    </row>
    <row r="45" spans="1:6" ht="15" customHeight="1">
      <c r="A45" s="535"/>
      <c r="B45" s="251" t="s">
        <v>152</v>
      </c>
      <c r="C45" s="40">
        <v>5725</v>
      </c>
      <c r="D45" s="40">
        <v>157</v>
      </c>
      <c r="E45" s="40"/>
      <c r="F45" s="250">
        <f t="shared" si="0"/>
        <v>0</v>
      </c>
    </row>
    <row r="46" spans="1:6" ht="15" customHeight="1">
      <c r="A46" s="535"/>
      <c r="B46" s="253" t="s">
        <v>342</v>
      </c>
      <c r="C46" s="40">
        <v>4375</v>
      </c>
      <c r="D46" s="40"/>
      <c r="E46" s="40"/>
      <c r="F46" s="250" t="e">
        <f t="shared" si="0"/>
        <v>#DIV/0!</v>
      </c>
    </row>
    <row r="47" spans="1:6" ht="27" customHeight="1">
      <c r="A47" s="535"/>
      <c r="B47" s="251" t="s">
        <v>385</v>
      </c>
      <c r="C47" s="40">
        <v>5000</v>
      </c>
      <c r="D47" s="40">
        <v>18217</v>
      </c>
      <c r="E47" s="40">
        <v>18741</v>
      </c>
      <c r="F47" s="250">
        <f t="shared" si="0"/>
        <v>1.0287643410001648</v>
      </c>
    </row>
    <row r="48" spans="1:6" ht="16.5" customHeight="1">
      <c r="A48" s="535"/>
      <c r="B48" s="251" t="s">
        <v>610</v>
      </c>
      <c r="C48" s="40"/>
      <c r="D48" s="40"/>
      <c r="E48" s="40">
        <v>2</v>
      </c>
      <c r="F48" s="250"/>
    </row>
    <row r="49" spans="1:6" ht="15" customHeight="1">
      <c r="A49" s="535"/>
      <c r="B49" s="251" t="s">
        <v>153</v>
      </c>
      <c r="C49" s="40">
        <v>500</v>
      </c>
      <c r="D49" s="40">
        <v>500</v>
      </c>
      <c r="E49" s="40">
        <v>267</v>
      </c>
      <c r="F49" s="250">
        <f t="shared" si="0"/>
        <v>0.534</v>
      </c>
    </row>
    <row r="50" spans="1:6" ht="15" customHeight="1" thickBot="1">
      <c r="A50" s="536"/>
      <c r="B50" s="276"/>
      <c r="C50" s="261"/>
      <c r="D50" s="261"/>
      <c r="E50" s="261"/>
      <c r="F50" s="262"/>
    </row>
    <row r="51" spans="1:7" ht="15" customHeight="1" thickBot="1">
      <c r="A51" s="273" t="s">
        <v>25</v>
      </c>
      <c r="B51" s="278" t="s">
        <v>154</v>
      </c>
      <c r="C51" s="274">
        <f>C54+C59+C60+C61+C62+C63+C64+C65+C67+C87+C88</f>
        <v>124659</v>
      </c>
      <c r="D51" s="274">
        <f>D54+D59+D60+D61+D62+D63+D64+D65+D67+D87+D88</f>
        <v>122954</v>
      </c>
      <c r="E51" s="274">
        <f>E54+E59+E60+E61+E62+E63+E64+E65+E67+E87</f>
        <v>74389</v>
      </c>
      <c r="F51" s="279">
        <f t="shared" si="0"/>
        <v>0.6050148836150105</v>
      </c>
      <c r="G51" s="114"/>
    </row>
    <row r="52" spans="1:6" ht="15" customHeight="1">
      <c r="A52" s="534"/>
      <c r="B52" s="277" t="s">
        <v>155</v>
      </c>
      <c r="C52" s="263"/>
      <c r="D52" s="263"/>
      <c r="E52" s="263"/>
      <c r="F52" s="264"/>
    </row>
    <row r="53" spans="1:6" ht="15" customHeight="1">
      <c r="A53" s="535"/>
      <c r="B53" s="255"/>
      <c r="C53" s="40"/>
      <c r="D53" s="40"/>
      <c r="E53" s="40"/>
      <c r="F53" s="250"/>
    </row>
    <row r="54" spans="1:6" ht="15" customHeight="1">
      <c r="A54" s="535"/>
      <c r="B54" s="256" t="s">
        <v>156</v>
      </c>
      <c r="C54" s="257">
        <v>3920</v>
      </c>
      <c r="D54" s="257">
        <v>6120</v>
      </c>
      <c r="E54" s="257">
        <v>3895</v>
      </c>
      <c r="F54" s="250">
        <f t="shared" si="0"/>
        <v>0.636437908496732</v>
      </c>
    </row>
    <row r="55" spans="1:6" ht="15" customHeight="1">
      <c r="A55" s="535"/>
      <c r="B55" s="251" t="s">
        <v>157</v>
      </c>
      <c r="C55" s="40">
        <v>1960</v>
      </c>
      <c r="D55" s="40">
        <v>1960</v>
      </c>
      <c r="E55" s="40">
        <v>715</v>
      </c>
      <c r="F55" s="250">
        <f t="shared" si="0"/>
        <v>0.3647959183673469</v>
      </c>
    </row>
    <row r="56" spans="1:6" ht="15" customHeight="1">
      <c r="A56" s="535"/>
      <c r="B56" s="251" t="s">
        <v>158</v>
      </c>
      <c r="C56" s="40">
        <v>490</v>
      </c>
      <c r="D56" s="40">
        <v>2690</v>
      </c>
      <c r="E56" s="40">
        <v>2700</v>
      </c>
      <c r="F56" s="250">
        <f t="shared" si="0"/>
        <v>1.003717472118959</v>
      </c>
    </row>
    <row r="57" spans="1:6" ht="15" customHeight="1">
      <c r="A57" s="535"/>
      <c r="B57" s="251" t="s">
        <v>363</v>
      </c>
      <c r="C57" s="40">
        <v>196</v>
      </c>
      <c r="D57" s="40">
        <v>196</v>
      </c>
      <c r="E57" s="40">
        <v>200</v>
      </c>
      <c r="F57" s="250">
        <f t="shared" si="0"/>
        <v>1.0204081632653061</v>
      </c>
    </row>
    <row r="58" spans="1:6" ht="15" customHeight="1">
      <c r="A58" s="535"/>
      <c r="B58" s="254"/>
      <c r="C58" s="40"/>
      <c r="D58" s="40"/>
      <c r="E58" s="40"/>
      <c r="F58" s="250"/>
    </row>
    <row r="59" spans="1:6" ht="15" customHeight="1">
      <c r="A59" s="535"/>
      <c r="B59" s="251" t="s">
        <v>159</v>
      </c>
      <c r="C59" s="40">
        <v>1170</v>
      </c>
      <c r="D59" s="40">
        <v>1170</v>
      </c>
      <c r="E59" s="40">
        <v>1116</v>
      </c>
      <c r="F59" s="250">
        <f t="shared" si="0"/>
        <v>0.9538461538461539</v>
      </c>
    </row>
    <row r="60" spans="1:6" ht="15" customHeight="1">
      <c r="A60" s="535"/>
      <c r="B60" s="251" t="s">
        <v>160</v>
      </c>
      <c r="C60" s="40">
        <v>2940</v>
      </c>
      <c r="D60" s="40">
        <v>2940</v>
      </c>
      <c r="E60" s="40">
        <v>3100</v>
      </c>
      <c r="F60" s="250">
        <f t="shared" si="0"/>
        <v>1.054421768707483</v>
      </c>
    </row>
    <row r="61" spans="1:6" ht="15" customHeight="1">
      <c r="A61" s="535"/>
      <c r="B61" s="251" t="s">
        <v>161</v>
      </c>
      <c r="C61" s="40">
        <v>290</v>
      </c>
      <c r="D61" s="40">
        <v>290</v>
      </c>
      <c r="E61" s="40">
        <v>290</v>
      </c>
      <c r="F61" s="250">
        <f t="shared" si="0"/>
        <v>1</v>
      </c>
    </row>
    <row r="62" spans="1:6" ht="15" customHeight="1">
      <c r="A62" s="535"/>
      <c r="B62" s="251" t="s">
        <v>162</v>
      </c>
      <c r="C62" s="40">
        <v>170</v>
      </c>
      <c r="D62" s="40">
        <v>170</v>
      </c>
      <c r="E62" s="40">
        <v>37</v>
      </c>
      <c r="F62" s="250">
        <f t="shared" si="0"/>
        <v>0.21764705882352942</v>
      </c>
    </row>
    <row r="63" spans="1:6" ht="15" customHeight="1">
      <c r="A63" s="535"/>
      <c r="B63" s="251" t="s">
        <v>163</v>
      </c>
      <c r="C63" s="40">
        <v>2940</v>
      </c>
      <c r="D63" s="40">
        <v>2940</v>
      </c>
      <c r="E63" s="40">
        <v>3465</v>
      </c>
      <c r="F63" s="250">
        <f t="shared" si="0"/>
        <v>1.1785714285714286</v>
      </c>
    </row>
    <row r="64" spans="1:8" ht="15" customHeight="1">
      <c r="A64" s="535"/>
      <c r="B64" s="251" t="s">
        <v>164</v>
      </c>
      <c r="C64" s="40">
        <v>69587</v>
      </c>
      <c r="D64" s="40">
        <v>69587</v>
      </c>
      <c r="E64" s="40">
        <v>26526</v>
      </c>
      <c r="F64" s="250">
        <f t="shared" si="0"/>
        <v>0.3811918892896662</v>
      </c>
      <c r="H64" s="114"/>
    </row>
    <row r="65" spans="1:6" ht="15" customHeight="1">
      <c r="A65" s="535"/>
      <c r="B65" s="251" t="s">
        <v>165</v>
      </c>
      <c r="C65" s="40">
        <v>1270</v>
      </c>
      <c r="D65" s="40">
        <v>1270</v>
      </c>
      <c r="E65" s="40"/>
      <c r="F65" s="250">
        <f t="shared" si="0"/>
        <v>0</v>
      </c>
    </row>
    <row r="66" spans="1:6" ht="15" customHeight="1">
      <c r="A66" s="535"/>
      <c r="B66" s="254"/>
      <c r="C66" s="40"/>
      <c r="D66" s="40"/>
      <c r="E66" s="40"/>
      <c r="F66" s="250"/>
    </row>
    <row r="67" spans="1:6" ht="15" customHeight="1">
      <c r="A67" s="535"/>
      <c r="B67" s="256" t="s">
        <v>166</v>
      </c>
      <c r="C67" s="257">
        <f>SUM(C68:C85)</f>
        <v>38060</v>
      </c>
      <c r="D67" s="257">
        <f>SUM(D68:D85)</f>
        <v>37837</v>
      </c>
      <c r="E67" s="257">
        <f>SUM(E68:E85)</f>
        <v>35960</v>
      </c>
      <c r="F67" s="250">
        <f t="shared" si="0"/>
        <v>0.9503924729761873</v>
      </c>
    </row>
    <row r="68" spans="1:6" ht="15" customHeight="1">
      <c r="A68" s="535"/>
      <c r="B68" s="16" t="s">
        <v>167</v>
      </c>
      <c r="C68" s="40">
        <v>10450</v>
      </c>
      <c r="D68" s="252">
        <v>10450</v>
      </c>
      <c r="E68" s="40">
        <v>11600</v>
      </c>
      <c r="F68" s="250">
        <f t="shared" si="0"/>
        <v>1.1100478468899522</v>
      </c>
    </row>
    <row r="69" spans="1:6" ht="15" customHeight="1">
      <c r="A69" s="535"/>
      <c r="B69" s="16" t="s">
        <v>168</v>
      </c>
      <c r="C69" s="40">
        <v>4900</v>
      </c>
      <c r="D69" s="252">
        <v>4900</v>
      </c>
      <c r="E69" s="40">
        <v>3900</v>
      </c>
      <c r="F69" s="250">
        <f t="shared" si="0"/>
        <v>0.7959183673469388</v>
      </c>
    </row>
    <row r="70" spans="1:6" ht="15" customHeight="1">
      <c r="A70" s="535"/>
      <c r="B70" s="16" t="s">
        <v>169</v>
      </c>
      <c r="C70" s="40"/>
      <c r="D70" s="252"/>
      <c r="E70" s="40"/>
      <c r="F70" s="250"/>
    </row>
    <row r="71" spans="1:6" ht="15" customHeight="1">
      <c r="A71" s="535"/>
      <c r="B71" s="251" t="s">
        <v>187</v>
      </c>
      <c r="C71" s="40">
        <v>3130</v>
      </c>
      <c r="D71" s="252">
        <v>3130</v>
      </c>
      <c r="E71" s="40">
        <v>3210</v>
      </c>
      <c r="F71" s="250">
        <f aca="true" t="shared" si="1" ref="F71:F107">E71/D71</f>
        <v>1.02555910543131</v>
      </c>
    </row>
    <row r="72" spans="1:6" ht="15" customHeight="1">
      <c r="A72" s="535"/>
      <c r="B72" s="251" t="s">
        <v>188</v>
      </c>
      <c r="C72" s="40">
        <v>12740</v>
      </c>
      <c r="D72" s="252">
        <v>12740</v>
      </c>
      <c r="E72" s="40">
        <v>10320</v>
      </c>
      <c r="F72" s="250">
        <f t="shared" si="1"/>
        <v>0.8100470957613815</v>
      </c>
    </row>
    <row r="73" spans="1:6" ht="15" customHeight="1">
      <c r="A73" s="535"/>
      <c r="B73" s="251" t="s">
        <v>189</v>
      </c>
      <c r="C73" s="40">
        <v>3430</v>
      </c>
      <c r="D73" s="252">
        <v>3430</v>
      </c>
      <c r="E73" s="40">
        <v>3430</v>
      </c>
      <c r="F73" s="250">
        <f t="shared" si="1"/>
        <v>1</v>
      </c>
    </row>
    <row r="74" spans="1:6" ht="15" customHeight="1">
      <c r="A74" s="535"/>
      <c r="B74" s="251" t="s">
        <v>190</v>
      </c>
      <c r="C74" s="40">
        <v>340</v>
      </c>
      <c r="D74" s="252">
        <v>340</v>
      </c>
      <c r="E74" s="40">
        <v>340</v>
      </c>
      <c r="F74" s="250">
        <f t="shared" si="1"/>
        <v>1</v>
      </c>
    </row>
    <row r="75" spans="1:6" ht="15" customHeight="1">
      <c r="A75" s="535"/>
      <c r="B75" s="251" t="s">
        <v>191</v>
      </c>
      <c r="C75" s="40">
        <v>93</v>
      </c>
      <c r="D75" s="252">
        <v>93</v>
      </c>
      <c r="E75" s="40">
        <v>93</v>
      </c>
      <c r="F75" s="250">
        <f t="shared" si="1"/>
        <v>1</v>
      </c>
    </row>
    <row r="76" spans="1:6" ht="15" customHeight="1">
      <c r="A76" s="535"/>
      <c r="B76" s="251" t="s">
        <v>192</v>
      </c>
      <c r="C76" s="40">
        <v>585</v>
      </c>
      <c r="D76" s="252">
        <v>585</v>
      </c>
      <c r="E76" s="40">
        <v>585</v>
      </c>
      <c r="F76" s="250">
        <f t="shared" si="1"/>
        <v>1</v>
      </c>
    </row>
    <row r="77" spans="1:6" ht="15" customHeight="1">
      <c r="A77" s="535"/>
      <c r="B77" s="16" t="s">
        <v>193</v>
      </c>
      <c r="C77" s="40">
        <v>98</v>
      </c>
      <c r="D77" s="252">
        <v>98</v>
      </c>
      <c r="E77" s="40">
        <v>138</v>
      </c>
      <c r="F77" s="250">
        <f t="shared" si="1"/>
        <v>1.4081632653061225</v>
      </c>
    </row>
    <row r="78" spans="1:6" ht="15" customHeight="1">
      <c r="A78" s="535"/>
      <c r="B78" s="16" t="s">
        <v>194</v>
      </c>
      <c r="C78" s="40">
        <v>98</v>
      </c>
      <c r="D78" s="252">
        <v>98</v>
      </c>
      <c r="E78" s="40">
        <v>98</v>
      </c>
      <c r="F78" s="250">
        <f t="shared" si="1"/>
        <v>1</v>
      </c>
    </row>
    <row r="79" spans="1:6" ht="15" customHeight="1">
      <c r="A79" s="535"/>
      <c r="B79" s="251" t="s">
        <v>195</v>
      </c>
      <c r="C79" s="40">
        <v>135</v>
      </c>
      <c r="D79" s="252">
        <v>135</v>
      </c>
      <c r="E79" s="40">
        <v>235</v>
      </c>
      <c r="F79" s="250">
        <f t="shared" si="1"/>
        <v>1.7407407407407407</v>
      </c>
    </row>
    <row r="80" spans="1:6" ht="15" customHeight="1">
      <c r="A80" s="535"/>
      <c r="B80" s="16" t="s">
        <v>196</v>
      </c>
      <c r="C80" s="40">
        <v>640</v>
      </c>
      <c r="D80" s="252">
        <v>740</v>
      </c>
      <c r="E80" s="40">
        <v>790</v>
      </c>
      <c r="F80" s="250">
        <f t="shared" si="1"/>
        <v>1.0675675675675675</v>
      </c>
    </row>
    <row r="81" spans="1:6" ht="15" customHeight="1">
      <c r="A81" s="535"/>
      <c r="B81" s="16" t="s">
        <v>197</v>
      </c>
      <c r="C81" s="40">
        <v>200</v>
      </c>
      <c r="D81" s="252">
        <v>200</v>
      </c>
      <c r="E81" s="40">
        <v>205</v>
      </c>
      <c r="F81" s="250">
        <f t="shared" si="1"/>
        <v>1.025</v>
      </c>
    </row>
    <row r="82" spans="1:6" ht="15" customHeight="1">
      <c r="A82" s="535"/>
      <c r="B82" s="16" t="s">
        <v>198</v>
      </c>
      <c r="C82" s="40">
        <v>98</v>
      </c>
      <c r="D82" s="252">
        <v>98</v>
      </c>
      <c r="E82" s="40">
        <v>98</v>
      </c>
      <c r="F82" s="250">
        <f t="shared" si="1"/>
        <v>1</v>
      </c>
    </row>
    <row r="83" spans="1:6" ht="15" customHeight="1">
      <c r="A83" s="535"/>
      <c r="B83" s="16" t="s">
        <v>199</v>
      </c>
      <c r="C83" s="40">
        <v>93</v>
      </c>
      <c r="D83" s="252">
        <v>93</v>
      </c>
      <c r="E83" s="40">
        <v>93</v>
      </c>
      <c r="F83" s="250">
        <f t="shared" si="1"/>
        <v>1</v>
      </c>
    </row>
    <row r="84" spans="1:6" ht="15" customHeight="1">
      <c r="A84" s="535"/>
      <c r="B84" s="16" t="s">
        <v>200</v>
      </c>
      <c r="C84" s="40">
        <v>600</v>
      </c>
      <c r="D84" s="252">
        <v>600</v>
      </c>
      <c r="E84" s="40">
        <v>600</v>
      </c>
      <c r="F84" s="250">
        <f t="shared" si="1"/>
        <v>1</v>
      </c>
    </row>
    <row r="85" spans="1:6" ht="15" customHeight="1">
      <c r="A85" s="535"/>
      <c r="B85" s="16" t="s">
        <v>201</v>
      </c>
      <c r="C85" s="40">
        <v>430</v>
      </c>
      <c r="D85" s="252">
        <v>107</v>
      </c>
      <c r="E85" s="40">
        <v>225</v>
      </c>
      <c r="F85" s="250">
        <f t="shared" si="1"/>
        <v>2.102803738317757</v>
      </c>
    </row>
    <row r="86" spans="1:6" ht="15" customHeight="1">
      <c r="A86" s="535"/>
      <c r="B86" s="255"/>
      <c r="C86" s="40"/>
      <c r="D86" s="40"/>
      <c r="E86" s="40"/>
      <c r="F86" s="250"/>
    </row>
    <row r="87" spans="1:8" ht="15" customHeight="1">
      <c r="A87" s="535"/>
      <c r="B87" s="16" t="s">
        <v>170</v>
      </c>
      <c r="C87" s="40">
        <v>4312</v>
      </c>
      <c r="D87" s="40">
        <v>630</v>
      </c>
      <c r="E87" s="40">
        <v>0</v>
      </c>
      <c r="F87" s="250">
        <f t="shared" si="1"/>
        <v>0</v>
      </c>
      <c r="H87" s="114"/>
    </row>
    <row r="88" spans="1:6" ht="15" customHeight="1">
      <c r="A88" s="535"/>
      <c r="B88" s="265"/>
      <c r="C88" s="46"/>
      <c r="D88" s="46"/>
      <c r="E88" s="46"/>
      <c r="F88" s="266"/>
    </row>
    <row r="89" spans="1:6" ht="15" customHeight="1">
      <c r="A89" s="535"/>
      <c r="B89" s="267"/>
      <c r="C89" s="47"/>
      <c r="D89" s="47"/>
      <c r="E89" s="47"/>
      <c r="F89" s="268"/>
    </row>
    <row r="90" spans="1:6" ht="15" customHeight="1" thickBot="1">
      <c r="A90" s="536"/>
      <c r="B90" s="267"/>
      <c r="C90" s="47"/>
      <c r="D90" s="47"/>
      <c r="E90" s="47"/>
      <c r="F90" s="268"/>
    </row>
    <row r="91" spans="1:6" ht="15" customHeight="1" thickBot="1">
      <c r="A91" s="273" t="s">
        <v>33</v>
      </c>
      <c r="B91" s="278" t="s">
        <v>171</v>
      </c>
      <c r="C91" s="274">
        <f>SUM(C92:C107)</f>
        <v>86000</v>
      </c>
      <c r="D91" s="274">
        <f>SUM(D92:D107)</f>
        <v>85889</v>
      </c>
      <c r="E91" s="274">
        <f>SUM(E92:E107)</f>
        <v>79421</v>
      </c>
      <c r="F91" s="279">
        <f t="shared" si="1"/>
        <v>0.924693499749677</v>
      </c>
    </row>
    <row r="92" spans="1:6" ht="15" customHeight="1">
      <c r="A92" s="534"/>
      <c r="B92" s="272" t="s">
        <v>172</v>
      </c>
      <c r="C92" s="263">
        <v>1000</v>
      </c>
      <c r="D92" s="280">
        <v>250</v>
      </c>
      <c r="E92" s="263"/>
      <c r="F92" s="264">
        <f t="shared" si="1"/>
        <v>0</v>
      </c>
    </row>
    <row r="93" spans="1:6" ht="15" customHeight="1">
      <c r="A93" s="535"/>
      <c r="B93" s="251" t="s">
        <v>173</v>
      </c>
      <c r="C93" s="40">
        <v>34000</v>
      </c>
      <c r="D93" s="252">
        <v>34000</v>
      </c>
      <c r="E93" s="40">
        <v>32396</v>
      </c>
      <c r="F93" s="250">
        <f t="shared" si="1"/>
        <v>0.9528235294117647</v>
      </c>
    </row>
    <row r="94" spans="1:6" ht="15" customHeight="1">
      <c r="A94" s="535"/>
      <c r="B94" s="251" t="s">
        <v>174</v>
      </c>
      <c r="C94" s="40">
        <v>10000</v>
      </c>
      <c r="D94" s="252">
        <v>9339</v>
      </c>
      <c r="E94" s="40">
        <v>6691</v>
      </c>
      <c r="F94" s="250">
        <f t="shared" si="1"/>
        <v>0.7164578648677589</v>
      </c>
    </row>
    <row r="95" spans="1:6" ht="15" customHeight="1">
      <c r="A95" s="535"/>
      <c r="B95" s="251" t="s">
        <v>175</v>
      </c>
      <c r="C95" s="40">
        <v>2600</v>
      </c>
      <c r="D95" s="252">
        <v>2600</v>
      </c>
      <c r="E95" s="40">
        <v>4328</v>
      </c>
      <c r="F95" s="250">
        <f t="shared" si="1"/>
        <v>1.6646153846153846</v>
      </c>
    </row>
    <row r="96" spans="1:6" ht="15" customHeight="1">
      <c r="A96" s="535"/>
      <c r="B96" s="251" t="s">
        <v>176</v>
      </c>
      <c r="C96" s="40">
        <v>2200</v>
      </c>
      <c r="D96" s="252">
        <v>2200</v>
      </c>
      <c r="E96" s="40">
        <v>1125</v>
      </c>
      <c r="F96" s="250">
        <f t="shared" si="1"/>
        <v>0.5113636363636364</v>
      </c>
    </row>
    <row r="97" spans="1:6" ht="15" customHeight="1">
      <c r="A97" s="535"/>
      <c r="B97" s="251" t="s">
        <v>177</v>
      </c>
      <c r="C97" s="40">
        <v>800</v>
      </c>
      <c r="D97" s="252">
        <v>1100</v>
      </c>
      <c r="E97" s="40">
        <v>1180</v>
      </c>
      <c r="F97" s="250">
        <f t="shared" si="1"/>
        <v>1.0727272727272728</v>
      </c>
    </row>
    <row r="98" spans="1:6" ht="15" customHeight="1">
      <c r="A98" s="535"/>
      <c r="B98" s="251" t="s">
        <v>178</v>
      </c>
      <c r="C98" s="40">
        <v>2400</v>
      </c>
      <c r="D98" s="252">
        <v>2400</v>
      </c>
      <c r="E98" s="40">
        <v>1996</v>
      </c>
      <c r="F98" s="250">
        <f t="shared" si="1"/>
        <v>0.8316666666666667</v>
      </c>
    </row>
    <row r="99" spans="1:6" ht="15" customHeight="1">
      <c r="A99" s="535"/>
      <c r="B99" s="251" t="s">
        <v>179</v>
      </c>
      <c r="C99" s="40">
        <v>1600</v>
      </c>
      <c r="D99" s="252">
        <v>1600</v>
      </c>
      <c r="E99" s="40">
        <v>239</v>
      </c>
      <c r="F99" s="250">
        <f t="shared" si="1"/>
        <v>0.149375</v>
      </c>
    </row>
    <row r="100" spans="1:7" ht="15" customHeight="1">
      <c r="A100" s="535"/>
      <c r="B100" s="251" t="s">
        <v>180</v>
      </c>
      <c r="C100" s="40">
        <v>2000</v>
      </c>
      <c r="D100" s="252">
        <v>2000</v>
      </c>
      <c r="E100" s="40">
        <v>1902</v>
      </c>
      <c r="F100" s="250">
        <f t="shared" si="1"/>
        <v>0.951</v>
      </c>
      <c r="G100" s="137"/>
    </row>
    <row r="101" spans="1:6" ht="15" customHeight="1">
      <c r="A101" s="535"/>
      <c r="B101" s="251" t="s">
        <v>181</v>
      </c>
      <c r="C101" s="40">
        <v>4000</v>
      </c>
      <c r="D101" s="252">
        <v>4000</v>
      </c>
      <c r="E101" s="40">
        <v>2688</v>
      </c>
      <c r="F101" s="250">
        <f t="shared" si="1"/>
        <v>0.672</v>
      </c>
    </row>
    <row r="102" spans="1:6" ht="15" customHeight="1">
      <c r="A102" s="535"/>
      <c r="B102" s="251" t="s">
        <v>182</v>
      </c>
      <c r="C102" s="40">
        <v>13700</v>
      </c>
      <c r="D102" s="252">
        <v>13700</v>
      </c>
      <c r="E102" s="40">
        <v>10805</v>
      </c>
      <c r="F102" s="250">
        <f t="shared" si="1"/>
        <v>0.7886861313868613</v>
      </c>
    </row>
    <row r="103" spans="1:6" ht="15" customHeight="1">
      <c r="A103" s="535"/>
      <c r="B103" s="251" t="s">
        <v>183</v>
      </c>
      <c r="C103" s="40">
        <v>1500</v>
      </c>
      <c r="D103" s="252">
        <v>1500</v>
      </c>
      <c r="E103" s="40">
        <v>875</v>
      </c>
      <c r="F103" s="250">
        <f t="shared" si="1"/>
        <v>0.5833333333333334</v>
      </c>
    </row>
    <row r="104" spans="1:6" ht="15" customHeight="1">
      <c r="A104" s="535"/>
      <c r="B104" s="251" t="s">
        <v>184</v>
      </c>
      <c r="C104" s="194">
        <v>6000</v>
      </c>
      <c r="D104" s="258">
        <v>7000</v>
      </c>
      <c r="E104" s="194">
        <v>12798</v>
      </c>
      <c r="F104" s="250">
        <f t="shared" si="1"/>
        <v>1.8282857142857143</v>
      </c>
    </row>
    <row r="105" spans="1:6" ht="15" customHeight="1">
      <c r="A105" s="535"/>
      <c r="B105" s="251" t="s">
        <v>185</v>
      </c>
      <c r="C105" s="40">
        <v>1200</v>
      </c>
      <c r="D105" s="252">
        <v>1200</v>
      </c>
      <c r="E105" s="40">
        <v>528</v>
      </c>
      <c r="F105" s="250">
        <f t="shared" si="1"/>
        <v>0.44</v>
      </c>
    </row>
    <row r="106" spans="1:6" ht="15" customHeight="1">
      <c r="A106" s="536"/>
      <c r="B106" s="251" t="s">
        <v>186</v>
      </c>
      <c r="C106" s="40">
        <v>3000</v>
      </c>
      <c r="D106" s="252">
        <v>3000</v>
      </c>
      <c r="E106" s="261"/>
      <c r="F106" s="250">
        <f t="shared" si="1"/>
        <v>0</v>
      </c>
    </row>
    <row r="107" spans="1:6" ht="15" customHeight="1" thickBot="1">
      <c r="A107" s="537"/>
      <c r="B107" s="426" t="s">
        <v>608</v>
      </c>
      <c r="C107" s="427"/>
      <c r="D107" s="428"/>
      <c r="E107" s="259">
        <v>1870</v>
      </c>
      <c r="F107" s="260" t="e">
        <f t="shared" si="1"/>
        <v>#DIV/0!</v>
      </c>
    </row>
    <row r="108" spans="1:5" ht="15" customHeight="1">
      <c r="A108" s="4"/>
      <c r="B108" s="5"/>
      <c r="C108" s="5"/>
      <c r="D108" s="5"/>
      <c r="E108" s="5"/>
    </row>
    <row r="109" spans="1:6" ht="15" customHeight="1">
      <c r="A109" s="4"/>
      <c r="B109" s="5"/>
      <c r="C109" s="27"/>
      <c r="D109" s="27"/>
      <c r="E109" s="32"/>
      <c r="F109" s="9"/>
    </row>
    <row r="110" spans="1:5" ht="15" customHeight="1">
      <c r="A110" s="4"/>
      <c r="B110" s="5"/>
      <c r="C110" s="5"/>
      <c r="D110" s="5"/>
      <c r="E110" s="5"/>
    </row>
    <row r="111" spans="1:5" ht="15" customHeight="1">
      <c r="A111" s="4"/>
      <c r="B111" s="5"/>
      <c r="C111" s="5"/>
      <c r="D111" s="5"/>
      <c r="E111" s="5"/>
    </row>
    <row r="112" spans="1:5" ht="15" customHeight="1">
      <c r="A112" s="4"/>
      <c r="B112" s="5"/>
      <c r="C112" s="5"/>
      <c r="D112" s="5"/>
      <c r="E112" s="5"/>
    </row>
    <row r="113" spans="1:5" ht="15" customHeight="1">
      <c r="A113" s="4"/>
      <c r="B113" s="5"/>
      <c r="C113" s="5"/>
      <c r="D113" s="5"/>
      <c r="E113" s="5"/>
    </row>
    <row r="114" spans="1:5" ht="15" customHeight="1">
      <c r="A114" s="4"/>
      <c r="B114" s="5"/>
      <c r="C114" s="5"/>
      <c r="D114" s="5"/>
      <c r="E114" s="5"/>
    </row>
  </sheetData>
  <sheetProtection password="CF05" sheet="1" objects="1" scenarios="1"/>
  <mergeCells count="5">
    <mergeCell ref="A1:F1"/>
    <mergeCell ref="A2:F2"/>
    <mergeCell ref="A92:A107"/>
    <mergeCell ref="A52:A90"/>
    <mergeCell ref="A8:A50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1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3" width="10.7109375" style="0" customWidth="1"/>
    <col min="4" max="4" width="12.28125" style="0" customWidth="1"/>
    <col min="5" max="5" width="11.8515625" style="0" customWidth="1"/>
    <col min="6" max="6" width="11.28125" style="0" customWidth="1"/>
  </cols>
  <sheetData>
    <row r="1" spans="1:6" ht="12.75">
      <c r="A1" s="508" t="s">
        <v>262</v>
      </c>
      <c r="B1" s="508"/>
      <c r="C1" s="508"/>
      <c r="D1" s="508"/>
      <c r="E1" s="508"/>
      <c r="F1" s="508"/>
    </row>
    <row r="2" spans="1:6" ht="12.75">
      <c r="A2" s="520" t="s">
        <v>441</v>
      </c>
      <c r="B2" s="520"/>
      <c r="C2" s="520"/>
      <c r="D2" s="520"/>
      <c r="E2" s="520"/>
      <c r="F2" s="520"/>
    </row>
    <row r="3" spans="1:6" ht="13.5" thickBot="1">
      <c r="A3" s="509" t="s">
        <v>263</v>
      </c>
      <c r="B3" s="509"/>
      <c r="C3" s="509"/>
      <c r="D3" s="509"/>
      <c r="E3" s="509"/>
      <c r="F3" s="509"/>
    </row>
    <row r="4" spans="1:6" ht="38.25" customHeight="1" thickBot="1" thickTop="1">
      <c r="A4" s="117" t="s">
        <v>202</v>
      </c>
      <c r="B4" s="118" t="s">
        <v>203</v>
      </c>
      <c r="C4" s="119" t="s">
        <v>387</v>
      </c>
      <c r="D4" s="119" t="s">
        <v>388</v>
      </c>
      <c r="E4" s="119" t="s">
        <v>389</v>
      </c>
      <c r="F4" s="119" t="s">
        <v>390</v>
      </c>
    </row>
    <row r="5" spans="1:6" ht="13.5" customHeight="1" thickBot="1">
      <c r="A5" s="6"/>
      <c r="B5" s="1"/>
      <c r="C5" s="1"/>
      <c r="D5" s="1"/>
      <c r="E5" s="1"/>
      <c r="F5" s="120" t="s">
        <v>273</v>
      </c>
    </row>
    <row r="6" spans="1:6" ht="15.75" customHeight="1" thickBot="1">
      <c r="A6" s="116" t="s">
        <v>3</v>
      </c>
      <c r="B6" s="556" t="s">
        <v>204</v>
      </c>
      <c r="C6" s="557"/>
      <c r="D6" s="557"/>
      <c r="E6" s="557"/>
      <c r="F6" s="558"/>
    </row>
    <row r="7" spans="1:6" ht="15" customHeight="1">
      <c r="A7" s="232"/>
      <c r="B7" s="233"/>
      <c r="C7" s="233"/>
      <c r="D7" s="233"/>
      <c r="E7" s="233"/>
      <c r="F7" s="234"/>
    </row>
    <row r="8" spans="1:6" ht="15" customHeight="1">
      <c r="A8" s="238" t="s">
        <v>5</v>
      </c>
      <c r="B8" s="16" t="s">
        <v>205</v>
      </c>
      <c r="C8" s="181">
        <v>1380</v>
      </c>
      <c r="D8" s="181">
        <v>1380</v>
      </c>
      <c r="E8" s="181"/>
      <c r="F8" s="397">
        <f>E8/D8</f>
        <v>0</v>
      </c>
    </row>
    <row r="9" spans="1:6" ht="15" customHeight="1">
      <c r="A9" s="238" t="s">
        <v>9</v>
      </c>
      <c r="B9" s="235" t="s">
        <v>206</v>
      </c>
      <c r="C9" s="181">
        <v>950</v>
      </c>
      <c r="D9" s="181">
        <v>950</v>
      </c>
      <c r="E9" s="181">
        <v>2335</v>
      </c>
      <c r="F9" s="397">
        <f aca="true" t="shared" si="0" ref="F9:F24">E9/D9</f>
        <v>2.457894736842105</v>
      </c>
    </row>
    <row r="10" spans="1:6" ht="28.5" customHeight="1">
      <c r="A10" s="238" t="s">
        <v>84</v>
      </c>
      <c r="B10" s="16" t="s">
        <v>401</v>
      </c>
      <c r="C10" s="180">
        <v>10763</v>
      </c>
      <c r="D10" s="180">
        <v>480</v>
      </c>
      <c r="E10" s="180">
        <v>480</v>
      </c>
      <c r="F10" s="397">
        <f t="shared" si="0"/>
        <v>1</v>
      </c>
    </row>
    <row r="11" spans="1:6" ht="15" customHeight="1">
      <c r="A11" s="238" t="s">
        <v>87</v>
      </c>
      <c r="B11" s="235" t="s">
        <v>347</v>
      </c>
      <c r="C11" s="180">
        <v>270</v>
      </c>
      <c r="D11" s="180">
        <v>270</v>
      </c>
      <c r="E11" s="180"/>
      <c r="F11" s="397">
        <f t="shared" si="0"/>
        <v>0</v>
      </c>
    </row>
    <row r="12" spans="1:6" ht="15" customHeight="1">
      <c r="A12" s="238" t="s">
        <v>90</v>
      </c>
      <c r="B12" s="16" t="s">
        <v>348</v>
      </c>
      <c r="C12" s="180">
        <v>144</v>
      </c>
      <c r="D12" s="180">
        <v>144</v>
      </c>
      <c r="E12" s="180"/>
      <c r="F12" s="397">
        <f t="shared" si="0"/>
        <v>0</v>
      </c>
    </row>
    <row r="13" spans="1:6" ht="15" customHeight="1">
      <c r="A13" s="238" t="s">
        <v>92</v>
      </c>
      <c r="B13" s="16" t="s">
        <v>349</v>
      </c>
      <c r="C13" s="180">
        <v>300</v>
      </c>
      <c r="D13" s="180">
        <v>300</v>
      </c>
      <c r="E13" s="180"/>
      <c r="F13" s="397">
        <f t="shared" si="0"/>
        <v>0</v>
      </c>
    </row>
    <row r="14" spans="1:6" ht="21" customHeight="1">
      <c r="A14" s="238" t="s">
        <v>94</v>
      </c>
      <c r="B14" s="16" t="s">
        <v>350</v>
      </c>
      <c r="C14" s="180">
        <v>350</v>
      </c>
      <c r="D14" s="180">
        <v>350</v>
      </c>
      <c r="E14" s="180"/>
      <c r="F14" s="397">
        <f t="shared" si="0"/>
        <v>0</v>
      </c>
    </row>
    <row r="15" spans="1:6" ht="21" customHeight="1">
      <c r="A15" s="238" t="s">
        <v>96</v>
      </c>
      <c r="B15" s="16" t="s">
        <v>606</v>
      </c>
      <c r="C15" s="180">
        <v>18150</v>
      </c>
      <c r="D15" s="180"/>
      <c r="E15" s="180"/>
      <c r="F15" s="397" t="e">
        <f t="shared" si="0"/>
        <v>#DIV/0!</v>
      </c>
    </row>
    <row r="16" spans="1:6" ht="21" customHeight="1">
      <c r="A16" s="238" t="s">
        <v>99</v>
      </c>
      <c r="B16" s="16" t="s">
        <v>391</v>
      </c>
      <c r="C16" s="180"/>
      <c r="D16" s="180">
        <v>102</v>
      </c>
      <c r="E16" s="180">
        <v>102</v>
      </c>
      <c r="F16" s="397">
        <f t="shared" si="0"/>
        <v>1</v>
      </c>
    </row>
    <row r="17" spans="1:6" ht="15" customHeight="1">
      <c r="A17" s="238" t="s">
        <v>102</v>
      </c>
      <c r="B17" s="235" t="s">
        <v>392</v>
      </c>
      <c r="C17" s="240"/>
      <c r="D17" s="240">
        <v>36</v>
      </c>
      <c r="E17" s="240">
        <v>283</v>
      </c>
      <c r="F17" s="397">
        <f t="shared" si="0"/>
        <v>7.861111111111111</v>
      </c>
    </row>
    <row r="18" spans="1:6" ht="15" customHeight="1">
      <c r="A18" s="238" t="s">
        <v>104</v>
      </c>
      <c r="B18" s="464" t="s">
        <v>421</v>
      </c>
      <c r="C18" s="240"/>
      <c r="D18" s="240">
        <v>313</v>
      </c>
      <c r="E18" s="240"/>
      <c r="F18" s="397">
        <f t="shared" si="0"/>
        <v>0</v>
      </c>
    </row>
    <row r="19" spans="1:6" ht="15" customHeight="1">
      <c r="A19" s="238" t="s">
        <v>105</v>
      </c>
      <c r="B19" s="464" t="s">
        <v>422</v>
      </c>
      <c r="C19" s="240"/>
      <c r="D19" s="240">
        <v>585</v>
      </c>
      <c r="E19" s="240"/>
      <c r="F19" s="397">
        <f t="shared" si="0"/>
        <v>0</v>
      </c>
    </row>
    <row r="20" spans="1:6" ht="15" customHeight="1">
      <c r="A20" s="238" t="s">
        <v>108</v>
      </c>
      <c r="B20" s="235" t="s">
        <v>423</v>
      </c>
      <c r="C20" s="240"/>
      <c r="D20" s="240">
        <v>48</v>
      </c>
      <c r="E20" s="240"/>
      <c r="F20" s="397">
        <f t="shared" si="0"/>
        <v>0</v>
      </c>
    </row>
    <row r="21" spans="1:6" ht="24.75" customHeight="1">
      <c r="A21" s="238" t="s">
        <v>213</v>
      </c>
      <c r="B21" s="182" t="s">
        <v>424</v>
      </c>
      <c r="C21" s="240"/>
      <c r="D21" s="240">
        <v>133</v>
      </c>
      <c r="E21" s="240"/>
      <c r="F21" s="397">
        <f t="shared" si="0"/>
        <v>0</v>
      </c>
    </row>
    <row r="22" spans="1:6" ht="15" customHeight="1">
      <c r="A22" s="238" t="s">
        <v>214</v>
      </c>
      <c r="B22" s="235" t="s">
        <v>408</v>
      </c>
      <c r="C22" s="240"/>
      <c r="D22" s="240">
        <v>240</v>
      </c>
      <c r="E22" s="240">
        <v>240</v>
      </c>
      <c r="F22" s="397">
        <f t="shared" si="0"/>
        <v>1</v>
      </c>
    </row>
    <row r="23" spans="1:6" ht="15" customHeight="1" thickBot="1">
      <c r="A23" s="238" t="s">
        <v>215</v>
      </c>
      <c r="B23" s="465" t="s">
        <v>425</v>
      </c>
      <c r="C23" s="466"/>
      <c r="D23" s="466">
        <v>66</v>
      </c>
      <c r="E23" s="466"/>
      <c r="F23" s="401">
        <f t="shared" si="0"/>
        <v>0</v>
      </c>
    </row>
    <row r="24" spans="1:6" ht="18" customHeight="1" thickBot="1">
      <c r="A24" s="467"/>
      <c r="B24" s="125" t="s">
        <v>107</v>
      </c>
      <c r="C24" s="126">
        <f>SUM(C8:C23)</f>
        <v>32307</v>
      </c>
      <c r="D24" s="126">
        <f>SUM(D8:D23)</f>
        <v>5397</v>
      </c>
      <c r="E24" s="126">
        <f>SUM(E8:E23)</f>
        <v>3440</v>
      </c>
      <c r="F24" s="186">
        <f t="shared" si="0"/>
        <v>0.6373911432277191</v>
      </c>
    </row>
    <row r="25" spans="1:6" ht="13.5" customHeight="1" thickBot="1">
      <c r="A25" s="468"/>
      <c r="B25" s="121"/>
      <c r="C25" s="131"/>
      <c r="D25" s="131"/>
      <c r="E25" s="131"/>
      <c r="F25" s="469"/>
    </row>
    <row r="26" spans="1:6" ht="37.5" customHeight="1" thickBot="1">
      <c r="A26" s="470" t="s">
        <v>202</v>
      </c>
      <c r="B26" s="119" t="s">
        <v>203</v>
      </c>
      <c r="C26" s="119" t="s">
        <v>387</v>
      </c>
      <c r="D26" s="119" t="s">
        <v>388</v>
      </c>
      <c r="E26" s="119" t="s">
        <v>389</v>
      </c>
      <c r="F26" s="119" t="s">
        <v>390</v>
      </c>
    </row>
    <row r="27" spans="1:6" ht="15" customHeight="1" thickBot="1">
      <c r="A27" s="6"/>
      <c r="B27" s="1"/>
      <c r="C27" s="1"/>
      <c r="D27" s="1"/>
      <c r="E27" s="1"/>
      <c r="F27" s="120" t="s">
        <v>273</v>
      </c>
    </row>
    <row r="28" spans="1:6" ht="15" customHeight="1" thickBot="1">
      <c r="A28" s="116" t="s">
        <v>14</v>
      </c>
      <c r="B28" s="556" t="s">
        <v>207</v>
      </c>
      <c r="C28" s="557"/>
      <c r="D28" s="557"/>
      <c r="E28" s="557"/>
      <c r="F28" s="558"/>
    </row>
    <row r="29" spans="1:6" ht="26.25" customHeight="1">
      <c r="A29" s="236" t="s">
        <v>5</v>
      </c>
      <c r="B29" s="471" t="s">
        <v>208</v>
      </c>
      <c r="C29" s="392">
        <v>16350</v>
      </c>
      <c r="D29" s="392">
        <v>16350</v>
      </c>
      <c r="E29" s="392">
        <v>16350</v>
      </c>
      <c r="F29" s="395">
        <f>E29/D29</f>
        <v>1</v>
      </c>
    </row>
    <row r="30" spans="1:6" ht="15" customHeight="1">
      <c r="A30" s="238" t="s">
        <v>9</v>
      </c>
      <c r="B30" s="472" t="s">
        <v>209</v>
      </c>
      <c r="C30" s="181">
        <v>17919</v>
      </c>
      <c r="D30" s="181">
        <v>17919</v>
      </c>
      <c r="E30" s="181">
        <v>17919</v>
      </c>
      <c r="F30" s="397">
        <f aca="true" t="shared" si="1" ref="F30:F48">E30/D30</f>
        <v>1</v>
      </c>
    </row>
    <row r="31" spans="1:9" ht="15" customHeight="1">
      <c r="A31" s="238" t="s">
        <v>84</v>
      </c>
      <c r="B31" s="472" t="s">
        <v>210</v>
      </c>
      <c r="C31" s="181">
        <v>4622</v>
      </c>
      <c r="D31" s="181">
        <v>4622</v>
      </c>
      <c r="E31" s="181">
        <v>4622</v>
      </c>
      <c r="F31" s="397">
        <f t="shared" si="1"/>
        <v>1</v>
      </c>
      <c r="I31" s="60"/>
    </row>
    <row r="32" spans="1:6" ht="26.25" customHeight="1">
      <c r="A32" s="238" t="s">
        <v>87</v>
      </c>
      <c r="B32" s="472" t="s">
        <v>211</v>
      </c>
      <c r="C32" s="181">
        <v>4366</v>
      </c>
      <c r="D32" s="181">
        <v>366</v>
      </c>
      <c r="E32" s="181">
        <v>112</v>
      </c>
      <c r="F32" s="397">
        <f t="shared" si="1"/>
        <v>0.30601092896174864</v>
      </c>
    </row>
    <row r="33" spans="1:6" ht="30" customHeight="1">
      <c r="A33" s="473" t="s">
        <v>90</v>
      </c>
      <c r="B33" s="472" t="s">
        <v>212</v>
      </c>
      <c r="C33" s="181">
        <v>19199</v>
      </c>
      <c r="D33" s="181">
        <v>1199</v>
      </c>
      <c r="E33" s="181">
        <v>408</v>
      </c>
      <c r="F33" s="397">
        <f t="shared" si="1"/>
        <v>0.3402835696413678</v>
      </c>
    </row>
    <row r="34" spans="1:6" ht="26.25" customHeight="1">
      <c r="A34" s="473" t="s">
        <v>92</v>
      </c>
      <c r="B34" s="472" t="s">
        <v>274</v>
      </c>
      <c r="C34" s="180">
        <v>3836</v>
      </c>
      <c r="D34" s="180">
        <v>3836</v>
      </c>
      <c r="E34" s="181">
        <v>3844</v>
      </c>
      <c r="F34" s="397">
        <f t="shared" si="1"/>
        <v>1.0020855057351408</v>
      </c>
    </row>
    <row r="35" spans="1:6" ht="24.75" customHeight="1">
      <c r="A35" s="473" t="s">
        <v>94</v>
      </c>
      <c r="B35" s="472" t="s">
        <v>351</v>
      </c>
      <c r="C35" s="180">
        <v>675</v>
      </c>
      <c r="D35" s="180">
        <v>675</v>
      </c>
      <c r="E35" s="181">
        <v>627</v>
      </c>
      <c r="F35" s="397">
        <f t="shared" si="1"/>
        <v>0.9288888888888889</v>
      </c>
    </row>
    <row r="36" spans="1:6" ht="25.5" customHeight="1">
      <c r="A36" s="473" t="s">
        <v>96</v>
      </c>
      <c r="B36" s="472" t="s">
        <v>352</v>
      </c>
      <c r="C36" s="180">
        <v>1500</v>
      </c>
      <c r="D36" s="180">
        <v>2100</v>
      </c>
      <c r="E36" s="181">
        <v>2134</v>
      </c>
      <c r="F36" s="397">
        <f t="shared" si="1"/>
        <v>1.016190476190476</v>
      </c>
    </row>
    <row r="37" spans="1:6" ht="25.5" customHeight="1">
      <c r="A37" s="473" t="s">
        <v>99</v>
      </c>
      <c r="B37" s="472" t="s">
        <v>353</v>
      </c>
      <c r="C37" s="180">
        <v>1537</v>
      </c>
      <c r="D37" s="180">
        <v>1537</v>
      </c>
      <c r="E37" s="181">
        <v>1680</v>
      </c>
      <c r="F37" s="397">
        <f t="shared" si="1"/>
        <v>1.0930383864671438</v>
      </c>
    </row>
    <row r="38" spans="1:6" ht="25.5" customHeight="1">
      <c r="A38" s="473" t="s">
        <v>102</v>
      </c>
      <c r="B38" s="472" t="s">
        <v>216</v>
      </c>
      <c r="C38" s="181">
        <v>680</v>
      </c>
      <c r="D38" s="181">
        <v>2777</v>
      </c>
      <c r="E38" s="181">
        <v>2882</v>
      </c>
      <c r="F38" s="397">
        <f t="shared" si="1"/>
        <v>1.03781058696435</v>
      </c>
    </row>
    <row r="39" spans="1:6" ht="15.75" customHeight="1">
      <c r="A39" s="473" t="s">
        <v>104</v>
      </c>
      <c r="B39" s="472" t="s">
        <v>354</v>
      </c>
      <c r="C39" s="181">
        <v>1384</v>
      </c>
      <c r="D39" s="181">
        <v>1738</v>
      </c>
      <c r="E39" s="181">
        <v>2155</v>
      </c>
      <c r="F39" s="397">
        <f t="shared" si="1"/>
        <v>1.2399309551208286</v>
      </c>
    </row>
    <row r="40" spans="1:6" ht="15.75" customHeight="1">
      <c r="A40" s="473" t="s">
        <v>105</v>
      </c>
      <c r="B40" s="472" t="s">
        <v>393</v>
      </c>
      <c r="C40" s="181"/>
      <c r="D40" s="181">
        <v>429</v>
      </c>
      <c r="E40" s="181">
        <v>428</v>
      </c>
      <c r="F40" s="397">
        <f t="shared" si="1"/>
        <v>0.9976689976689976</v>
      </c>
    </row>
    <row r="41" spans="1:6" ht="15.75" customHeight="1">
      <c r="A41" s="473" t="s">
        <v>108</v>
      </c>
      <c r="B41" s="472" t="s">
        <v>394</v>
      </c>
      <c r="C41" s="181"/>
      <c r="D41" s="181">
        <v>308</v>
      </c>
      <c r="E41" s="181">
        <v>308</v>
      </c>
      <c r="F41" s="397">
        <f t="shared" si="1"/>
        <v>1</v>
      </c>
    </row>
    <row r="42" spans="1:6" ht="15.75" customHeight="1">
      <c r="A42" s="473" t="s">
        <v>213</v>
      </c>
      <c r="B42" s="474" t="s">
        <v>426</v>
      </c>
      <c r="C42" s="181"/>
      <c r="D42" s="181">
        <v>839</v>
      </c>
      <c r="E42" s="181">
        <v>940</v>
      </c>
      <c r="F42" s="397">
        <f t="shared" si="1"/>
        <v>1.1203814064362336</v>
      </c>
    </row>
    <row r="43" spans="1:6" ht="27.75" customHeight="1">
      <c r="A43" s="473" t="s">
        <v>214</v>
      </c>
      <c r="B43" s="474" t="s">
        <v>427</v>
      </c>
      <c r="C43" s="181"/>
      <c r="D43" s="181">
        <v>203</v>
      </c>
      <c r="E43" s="181"/>
      <c r="F43" s="397">
        <f t="shared" si="1"/>
        <v>0</v>
      </c>
    </row>
    <row r="44" spans="1:6" ht="27.75" customHeight="1">
      <c r="A44" s="473" t="s">
        <v>215</v>
      </c>
      <c r="B44" s="472" t="s">
        <v>428</v>
      </c>
      <c r="C44" s="181"/>
      <c r="D44" s="181">
        <v>900</v>
      </c>
      <c r="E44" s="181"/>
      <c r="F44" s="397">
        <f t="shared" si="1"/>
        <v>0</v>
      </c>
    </row>
    <row r="45" spans="1:6" ht="27" customHeight="1">
      <c r="A45" s="473" t="s">
        <v>230</v>
      </c>
      <c r="B45" s="472" t="s">
        <v>429</v>
      </c>
      <c r="C45" s="181"/>
      <c r="D45" s="181">
        <v>5280</v>
      </c>
      <c r="E45" s="181"/>
      <c r="F45" s="397">
        <f t="shared" si="1"/>
        <v>0</v>
      </c>
    </row>
    <row r="46" spans="1:6" ht="15.75" customHeight="1">
      <c r="A46" s="473" t="s">
        <v>231</v>
      </c>
      <c r="B46" s="472" t="s">
        <v>409</v>
      </c>
      <c r="C46" s="181"/>
      <c r="D46" s="181"/>
      <c r="E46" s="181">
        <v>220</v>
      </c>
      <c r="F46" s="397"/>
    </row>
    <row r="47" spans="1:6" ht="15.75" customHeight="1" thickBot="1">
      <c r="A47" s="475" t="s">
        <v>233</v>
      </c>
      <c r="B47" s="476" t="s">
        <v>410</v>
      </c>
      <c r="C47" s="400"/>
      <c r="D47" s="400"/>
      <c r="E47" s="400">
        <v>178</v>
      </c>
      <c r="F47" s="401"/>
    </row>
    <row r="48" spans="1:6" ht="15" customHeight="1" thickBot="1">
      <c r="A48" s="477"/>
      <c r="B48" s="122" t="s">
        <v>107</v>
      </c>
      <c r="C48" s="228">
        <f>SUM(C29:C47)</f>
        <v>72068</v>
      </c>
      <c r="D48" s="228">
        <f>SUM(D29:D47)</f>
        <v>61078</v>
      </c>
      <c r="E48" s="228">
        <f>SUM(E29:E47)</f>
        <v>54807</v>
      </c>
      <c r="F48" s="186">
        <f t="shared" si="1"/>
        <v>0.897328006810963</v>
      </c>
    </row>
    <row r="49" spans="1:6" ht="15" customHeight="1" thickBot="1">
      <c r="A49" s="478"/>
      <c r="B49" s="132"/>
      <c r="C49" s="479"/>
      <c r="D49" s="479"/>
      <c r="E49" s="479"/>
      <c r="F49" s="469"/>
    </row>
    <row r="50" spans="1:6" ht="26.25" thickBot="1">
      <c r="A50" s="470" t="s">
        <v>202</v>
      </c>
      <c r="B50" s="119" t="s">
        <v>203</v>
      </c>
      <c r="C50" s="119" t="s">
        <v>387</v>
      </c>
      <c r="D50" s="119" t="s">
        <v>388</v>
      </c>
      <c r="E50" s="119" t="s">
        <v>389</v>
      </c>
      <c r="F50" s="119" t="s">
        <v>390</v>
      </c>
    </row>
    <row r="51" spans="1:6" ht="19.5" customHeight="1" thickBot="1">
      <c r="A51" s="6"/>
      <c r="B51" s="1"/>
      <c r="C51" s="1"/>
      <c r="D51" s="1"/>
      <c r="E51" s="1"/>
      <c r="F51" s="120" t="s">
        <v>273</v>
      </c>
    </row>
    <row r="52" spans="1:6" ht="15" customHeight="1">
      <c r="A52" s="540" t="s">
        <v>362</v>
      </c>
      <c r="B52" s="542" t="s">
        <v>256</v>
      </c>
      <c r="C52" s="543"/>
      <c r="D52" s="543"/>
      <c r="E52" s="543"/>
      <c r="F52" s="544"/>
    </row>
    <row r="53" spans="1:6" ht="15" customHeight="1" thickBot="1">
      <c r="A53" s="541"/>
      <c r="B53" s="545"/>
      <c r="C53" s="546"/>
      <c r="D53" s="546"/>
      <c r="E53" s="546"/>
      <c r="F53" s="547"/>
    </row>
    <row r="54" spans="1:6" ht="40.5" customHeight="1">
      <c r="A54" s="236" t="s">
        <v>5</v>
      </c>
      <c r="B54" s="233" t="s">
        <v>217</v>
      </c>
      <c r="C54" s="237">
        <v>1474</v>
      </c>
      <c r="D54" s="237">
        <v>1474</v>
      </c>
      <c r="E54" s="233"/>
      <c r="F54" s="234"/>
    </row>
    <row r="55" spans="1:6" ht="33.75" customHeight="1">
      <c r="A55" s="238" t="s">
        <v>9</v>
      </c>
      <c r="B55" s="480" t="s">
        <v>355</v>
      </c>
      <c r="C55" s="180">
        <v>800</v>
      </c>
      <c r="D55" s="180"/>
      <c r="E55" s="16"/>
      <c r="F55" s="239"/>
    </row>
    <row r="56" spans="1:6" ht="28.5" customHeight="1">
      <c r="A56" s="238" t="s">
        <v>84</v>
      </c>
      <c r="B56" s="182" t="s">
        <v>356</v>
      </c>
      <c r="C56" s="240">
        <v>1009</v>
      </c>
      <c r="D56" s="240">
        <v>1009</v>
      </c>
      <c r="E56" s="16"/>
      <c r="F56" s="239"/>
    </row>
    <row r="57" spans="1:6" ht="31.5" customHeight="1">
      <c r="A57" s="238" t="s">
        <v>87</v>
      </c>
      <c r="B57" s="16" t="s">
        <v>218</v>
      </c>
      <c r="C57" s="180">
        <v>1102</v>
      </c>
      <c r="D57" s="180">
        <v>1102</v>
      </c>
      <c r="E57" s="16"/>
      <c r="F57" s="239"/>
    </row>
    <row r="58" spans="1:6" ht="30" customHeight="1">
      <c r="A58" s="238" t="s">
        <v>90</v>
      </c>
      <c r="B58" s="182" t="s">
        <v>219</v>
      </c>
      <c r="C58" s="240">
        <v>328</v>
      </c>
      <c r="D58" s="240">
        <v>328</v>
      </c>
      <c r="E58" s="16"/>
      <c r="F58" s="239"/>
    </row>
    <row r="59" spans="1:6" ht="42.75" customHeight="1">
      <c r="A59" s="238" t="s">
        <v>92</v>
      </c>
      <c r="B59" s="182" t="s">
        <v>220</v>
      </c>
      <c r="C59" s="240">
        <v>98</v>
      </c>
      <c r="D59" s="240">
        <v>98</v>
      </c>
      <c r="E59" s="16"/>
      <c r="F59" s="239"/>
    </row>
    <row r="60" spans="1:6" ht="42.75" customHeight="1">
      <c r="A60" s="238" t="s">
        <v>94</v>
      </c>
      <c r="B60" s="182" t="s">
        <v>275</v>
      </c>
      <c r="C60" s="180">
        <v>293</v>
      </c>
      <c r="D60" s="180">
        <v>293</v>
      </c>
      <c r="E60" s="16"/>
      <c r="F60" s="239"/>
    </row>
    <row r="61" spans="1:6" ht="26.25" customHeight="1" thickBot="1">
      <c r="A61" s="238" t="s">
        <v>96</v>
      </c>
      <c r="B61" s="241" t="s">
        <v>430</v>
      </c>
      <c r="C61" s="242"/>
      <c r="D61" s="242">
        <v>26200</v>
      </c>
      <c r="E61" s="243"/>
      <c r="F61" s="244"/>
    </row>
    <row r="62" spans="1:6" ht="20.25" customHeight="1" thickBot="1">
      <c r="A62" s="124"/>
      <c r="B62" s="125" t="s">
        <v>107</v>
      </c>
      <c r="C62" s="126">
        <f>SUM(C54:C61)</f>
        <v>5104</v>
      </c>
      <c r="D62" s="126">
        <f>SUM(D54:D61)</f>
        <v>30504</v>
      </c>
      <c r="E62" s="127"/>
      <c r="F62" s="127"/>
    </row>
    <row r="63" spans="1:6" ht="15" customHeight="1">
      <c r="A63" s="7"/>
      <c r="B63" s="121"/>
      <c r="C63" s="131"/>
      <c r="D63" s="131"/>
      <c r="E63" s="7"/>
      <c r="F63" s="7"/>
    </row>
    <row r="64" spans="1:6" ht="15" customHeight="1">
      <c r="A64" s="7"/>
      <c r="B64" s="7"/>
      <c r="C64" s="7"/>
      <c r="D64" s="7"/>
      <c r="E64" s="7"/>
      <c r="F64" s="7"/>
    </row>
    <row r="65" spans="1:6" ht="15" customHeight="1" thickBot="1">
      <c r="A65" s="7"/>
      <c r="B65" s="7"/>
      <c r="C65" s="7"/>
      <c r="D65" s="7"/>
      <c r="E65" s="7"/>
      <c r="F65" s="7"/>
    </row>
    <row r="66" spans="1:6" ht="40.5" customHeight="1" thickBot="1">
      <c r="A66" s="470" t="s">
        <v>202</v>
      </c>
      <c r="B66" s="119" t="s">
        <v>203</v>
      </c>
      <c r="C66" s="119" t="s">
        <v>387</v>
      </c>
      <c r="D66" s="119" t="s">
        <v>388</v>
      </c>
      <c r="E66" s="119" t="s">
        <v>389</v>
      </c>
      <c r="F66" s="119" t="s">
        <v>390</v>
      </c>
    </row>
    <row r="67" spans="1:6" ht="15" customHeight="1" thickBot="1">
      <c r="A67" s="481"/>
      <c r="B67" s="62"/>
      <c r="C67" s="61"/>
      <c r="D67" s="62"/>
      <c r="E67" s="61"/>
      <c r="F67" s="120" t="s">
        <v>273</v>
      </c>
    </row>
    <row r="68" spans="1:6" ht="15" customHeight="1" thickBot="1">
      <c r="A68" s="116" t="s">
        <v>25</v>
      </c>
      <c r="B68" s="556" t="s">
        <v>221</v>
      </c>
      <c r="C68" s="557"/>
      <c r="D68" s="557"/>
      <c r="E68" s="557"/>
      <c r="F68" s="558"/>
    </row>
    <row r="69" spans="1:6" ht="15" customHeight="1">
      <c r="A69" s="548" t="s">
        <v>5</v>
      </c>
      <c r="B69" s="482" t="s">
        <v>222</v>
      </c>
      <c r="C69" s="538">
        <v>861950</v>
      </c>
      <c r="D69" s="552">
        <v>861950</v>
      </c>
      <c r="E69" s="552">
        <v>837315</v>
      </c>
      <c r="F69" s="550">
        <f>IF(E69/D69&gt;0,E69/D69,0)</f>
        <v>0.9714194558849121</v>
      </c>
    </row>
    <row r="70" spans="1:6" ht="15" customHeight="1">
      <c r="A70" s="549"/>
      <c r="B70" s="483" t="s">
        <v>223</v>
      </c>
      <c r="C70" s="539"/>
      <c r="D70" s="553"/>
      <c r="E70" s="553"/>
      <c r="F70" s="551"/>
    </row>
    <row r="71" spans="1:6" ht="15" customHeight="1">
      <c r="A71" s="549"/>
      <c r="B71" s="483" t="s">
        <v>224</v>
      </c>
      <c r="C71" s="539"/>
      <c r="D71" s="553"/>
      <c r="E71" s="553"/>
      <c r="F71" s="551"/>
    </row>
    <row r="72" spans="1:6" ht="15" customHeight="1">
      <c r="A72" s="549"/>
      <c r="B72" s="483" t="s">
        <v>225</v>
      </c>
      <c r="C72" s="539"/>
      <c r="D72" s="553"/>
      <c r="E72" s="553"/>
      <c r="F72" s="551"/>
    </row>
    <row r="73" spans="1:6" ht="15" customHeight="1">
      <c r="A73" s="549"/>
      <c r="B73" s="272" t="s">
        <v>226</v>
      </c>
      <c r="C73" s="539"/>
      <c r="D73" s="553"/>
      <c r="E73" s="553"/>
      <c r="F73" s="551"/>
    </row>
    <row r="74" spans="1:6" ht="13.5" customHeight="1">
      <c r="A74" s="549" t="s">
        <v>9</v>
      </c>
      <c r="B74" s="484" t="s">
        <v>227</v>
      </c>
      <c r="C74" s="553">
        <v>753514</v>
      </c>
      <c r="D74" s="553">
        <v>753514</v>
      </c>
      <c r="E74" s="553">
        <v>752490</v>
      </c>
      <c r="F74" s="551">
        <f>IF(E74/D74&gt;0,E74/D74,0)</f>
        <v>0.9986410338759466</v>
      </c>
    </row>
    <row r="75" spans="1:6" ht="15" customHeight="1">
      <c r="A75" s="549"/>
      <c r="B75" s="483" t="s">
        <v>276</v>
      </c>
      <c r="C75" s="553"/>
      <c r="D75" s="553"/>
      <c r="E75" s="553"/>
      <c r="F75" s="551"/>
    </row>
    <row r="76" spans="1:6" ht="15" customHeight="1">
      <c r="A76" s="549"/>
      <c r="B76" s="483" t="s">
        <v>277</v>
      </c>
      <c r="C76" s="553"/>
      <c r="D76" s="553"/>
      <c r="E76" s="553"/>
      <c r="F76" s="551"/>
    </row>
    <row r="77" spans="1:6" ht="15" customHeight="1">
      <c r="A77" s="549"/>
      <c r="B77" s="272" t="s">
        <v>278</v>
      </c>
      <c r="C77" s="553"/>
      <c r="D77" s="553"/>
      <c r="E77" s="553"/>
      <c r="F77" s="551"/>
    </row>
    <row r="78" spans="1:6" ht="15" customHeight="1">
      <c r="A78" s="238" t="s">
        <v>84</v>
      </c>
      <c r="B78" s="16" t="s">
        <v>228</v>
      </c>
      <c r="C78" s="180">
        <v>202714</v>
      </c>
      <c r="D78" s="180">
        <v>202714</v>
      </c>
      <c r="E78" s="181">
        <v>214661</v>
      </c>
      <c r="F78" s="397">
        <f>IF(E78/D78&gt;0,E78/D78,0)</f>
        <v>1.0589352486754737</v>
      </c>
    </row>
    <row r="79" spans="1:6" ht="15" customHeight="1">
      <c r="A79" s="238" t="s">
        <v>87</v>
      </c>
      <c r="B79" s="16" t="s">
        <v>279</v>
      </c>
      <c r="C79" s="180">
        <v>376</v>
      </c>
      <c r="D79" s="180">
        <v>376</v>
      </c>
      <c r="E79" s="181">
        <v>376</v>
      </c>
      <c r="F79" s="397">
        <f aca="true" t="shared" si="2" ref="F79:F84">IF(E79/D79&gt;0,E79/D79,0)</f>
        <v>1</v>
      </c>
    </row>
    <row r="80" spans="1:6" ht="25.5" customHeight="1">
      <c r="A80" s="238" t="s">
        <v>90</v>
      </c>
      <c r="B80" s="16" t="s">
        <v>280</v>
      </c>
      <c r="C80" s="240">
        <v>1500</v>
      </c>
      <c r="D80" s="240"/>
      <c r="E80" s="240"/>
      <c r="F80" s="397" t="e">
        <f t="shared" si="2"/>
        <v>#DIV/0!</v>
      </c>
    </row>
    <row r="81" spans="1:6" ht="15" customHeight="1">
      <c r="A81" s="238" t="s">
        <v>92</v>
      </c>
      <c r="B81" s="16" t="s">
        <v>370</v>
      </c>
      <c r="C81" s="240">
        <v>10500</v>
      </c>
      <c r="D81" s="240">
        <v>3500</v>
      </c>
      <c r="E81" s="240"/>
      <c r="F81" s="397">
        <f t="shared" si="2"/>
        <v>0</v>
      </c>
    </row>
    <row r="82" spans="1:6" ht="18.75" customHeight="1">
      <c r="A82" s="238" t="s">
        <v>94</v>
      </c>
      <c r="B82" s="16" t="s">
        <v>281</v>
      </c>
      <c r="C82" s="180">
        <v>1130</v>
      </c>
      <c r="D82" s="180">
        <v>1130</v>
      </c>
      <c r="E82" s="181">
        <v>1130</v>
      </c>
      <c r="F82" s="397">
        <f t="shared" si="2"/>
        <v>1</v>
      </c>
    </row>
    <row r="83" spans="1:6" ht="33" customHeight="1">
      <c r="A83" s="238" t="s">
        <v>96</v>
      </c>
      <c r="B83" s="16" t="s">
        <v>282</v>
      </c>
      <c r="C83" s="180">
        <v>10665</v>
      </c>
      <c r="D83" s="180"/>
      <c r="E83" s="181"/>
      <c r="F83" s="397" t="e">
        <f>IF(E83/D83&gt;0,E83/D83,0)</f>
        <v>#DIV/0!</v>
      </c>
    </row>
    <row r="84" spans="1:6" ht="30" customHeight="1">
      <c r="A84" s="238" t="s">
        <v>99</v>
      </c>
      <c r="B84" s="16" t="s">
        <v>283</v>
      </c>
      <c r="C84" s="180">
        <v>17000</v>
      </c>
      <c r="D84" s="180">
        <v>1000</v>
      </c>
      <c r="E84" s="181">
        <v>708</v>
      </c>
      <c r="F84" s="397">
        <f t="shared" si="2"/>
        <v>0.708</v>
      </c>
    </row>
    <row r="85" spans="1:6" ht="15" customHeight="1">
      <c r="A85" s="549" t="s">
        <v>102</v>
      </c>
      <c r="B85" s="485" t="s">
        <v>238</v>
      </c>
      <c r="C85" s="231"/>
      <c r="D85" s="231"/>
      <c r="E85" s="231"/>
      <c r="F85" s="554"/>
    </row>
    <row r="86" spans="1:6" ht="20.25" customHeight="1">
      <c r="A86" s="549"/>
      <c r="B86" s="245" t="s">
        <v>284</v>
      </c>
      <c r="C86" s="486">
        <v>6421</v>
      </c>
      <c r="D86" s="486"/>
      <c r="E86" s="487"/>
      <c r="F86" s="555"/>
    </row>
    <row r="87" spans="1:6" ht="15" customHeight="1">
      <c r="A87" s="549"/>
      <c r="B87" s="483" t="s">
        <v>285</v>
      </c>
      <c r="C87" s="486">
        <v>517</v>
      </c>
      <c r="D87" s="486">
        <v>517</v>
      </c>
      <c r="E87" s="487">
        <v>517</v>
      </c>
      <c r="F87" s="397">
        <f>IF(E87/D87&gt;0,E87/D87,0)</f>
        <v>1</v>
      </c>
    </row>
    <row r="88" spans="1:6" ht="15.75" customHeight="1">
      <c r="A88" s="549"/>
      <c r="B88" s="245" t="s">
        <v>286</v>
      </c>
      <c r="C88" s="487">
        <v>2000</v>
      </c>
      <c r="D88" s="487">
        <v>2000</v>
      </c>
      <c r="E88" s="487">
        <v>1860</v>
      </c>
      <c r="F88" s="397">
        <f>IF(E88/D88&gt;0,E88/D88,0)</f>
        <v>0.93</v>
      </c>
    </row>
    <row r="89" spans="1:6" ht="23.25" customHeight="1">
      <c r="A89" s="549"/>
      <c r="B89" s="488" t="s">
        <v>287</v>
      </c>
      <c r="C89" s="489">
        <v>500</v>
      </c>
      <c r="D89" s="489">
        <v>500</v>
      </c>
      <c r="E89" s="489"/>
      <c r="F89" s="490"/>
    </row>
    <row r="90" spans="1:6" ht="15.75" customHeight="1">
      <c r="A90" s="238" t="s">
        <v>104</v>
      </c>
      <c r="B90" s="16" t="s">
        <v>229</v>
      </c>
      <c r="C90" s="181">
        <v>74563</v>
      </c>
      <c r="D90" s="181"/>
      <c r="E90" s="181"/>
      <c r="F90" s="397" t="e">
        <f>IF(E90/D90&gt;0,E90/D90,0)</f>
        <v>#DIV/0!</v>
      </c>
    </row>
    <row r="91" spans="1:6" ht="15" customHeight="1">
      <c r="A91" s="238" t="s">
        <v>105</v>
      </c>
      <c r="B91" s="182" t="s">
        <v>288</v>
      </c>
      <c r="C91" s="181">
        <v>20370</v>
      </c>
      <c r="D91" s="181">
        <v>370</v>
      </c>
      <c r="E91" s="181">
        <v>282</v>
      </c>
      <c r="F91" s="397">
        <f aca="true" t="shared" si="3" ref="F91:F108">E91/D91</f>
        <v>0.7621621621621621</v>
      </c>
    </row>
    <row r="92" spans="1:6" ht="25.5" customHeight="1">
      <c r="A92" s="238" t="s">
        <v>108</v>
      </c>
      <c r="B92" s="182" t="s">
        <v>357</v>
      </c>
      <c r="C92" s="180">
        <v>24060</v>
      </c>
      <c r="D92" s="180"/>
      <c r="E92" s="181"/>
      <c r="F92" s="397" t="e">
        <f t="shared" si="3"/>
        <v>#DIV/0!</v>
      </c>
    </row>
    <row r="93" spans="1:6" ht="27.75" customHeight="1">
      <c r="A93" s="238" t="s">
        <v>213</v>
      </c>
      <c r="B93" s="16" t="s">
        <v>289</v>
      </c>
      <c r="C93" s="181">
        <v>4500</v>
      </c>
      <c r="D93" s="181">
        <v>200</v>
      </c>
      <c r="E93" s="181">
        <v>199</v>
      </c>
      <c r="F93" s="397">
        <f t="shared" si="3"/>
        <v>0.995</v>
      </c>
    </row>
    <row r="94" spans="1:6" ht="29.25" customHeight="1">
      <c r="A94" s="238" t="s">
        <v>214</v>
      </c>
      <c r="B94" s="480" t="s">
        <v>232</v>
      </c>
      <c r="C94" s="181">
        <v>70000</v>
      </c>
      <c r="D94" s="181"/>
      <c r="E94" s="181"/>
      <c r="F94" s="397" t="e">
        <f t="shared" si="3"/>
        <v>#DIV/0!</v>
      </c>
    </row>
    <row r="95" spans="1:6" ht="27" customHeight="1">
      <c r="A95" s="238" t="s">
        <v>215</v>
      </c>
      <c r="B95" s="480" t="s">
        <v>443</v>
      </c>
      <c r="C95" s="181">
        <v>2880</v>
      </c>
      <c r="D95" s="181">
        <v>18000</v>
      </c>
      <c r="E95" s="181">
        <v>17993</v>
      </c>
      <c r="F95" s="397">
        <f t="shared" si="3"/>
        <v>0.9996111111111111</v>
      </c>
    </row>
    <row r="96" spans="1:7" ht="17.25" customHeight="1">
      <c r="A96" s="238" t="s">
        <v>230</v>
      </c>
      <c r="B96" s="16" t="s">
        <v>371</v>
      </c>
      <c r="C96" s="181">
        <v>1000</v>
      </c>
      <c r="D96" s="181">
        <v>1000</v>
      </c>
      <c r="E96" s="181">
        <v>1282</v>
      </c>
      <c r="F96" s="397">
        <f t="shared" si="3"/>
        <v>1.282</v>
      </c>
      <c r="G96" s="63"/>
    </row>
    <row r="97" spans="1:7" ht="27" customHeight="1">
      <c r="A97" s="238" t="s">
        <v>231</v>
      </c>
      <c r="B97" s="16" t="s">
        <v>411</v>
      </c>
      <c r="C97" s="181">
        <v>2919</v>
      </c>
      <c r="D97" s="181">
        <v>2919</v>
      </c>
      <c r="E97" s="181">
        <v>10437</v>
      </c>
      <c r="F97" s="397">
        <f t="shared" si="3"/>
        <v>3.5755395683453237</v>
      </c>
      <c r="G97" s="63"/>
    </row>
    <row r="98" spans="1:7" ht="21" customHeight="1">
      <c r="A98" s="238" t="s">
        <v>233</v>
      </c>
      <c r="B98" s="182" t="s">
        <v>290</v>
      </c>
      <c r="C98" s="180">
        <v>6000</v>
      </c>
      <c r="D98" s="180">
        <v>6000</v>
      </c>
      <c r="E98" s="181">
        <v>5048</v>
      </c>
      <c r="F98" s="397">
        <f t="shared" si="3"/>
        <v>0.8413333333333334</v>
      </c>
      <c r="G98" s="63"/>
    </row>
    <row r="99" spans="1:7" ht="18" customHeight="1">
      <c r="A99" s="238" t="s">
        <v>234</v>
      </c>
      <c r="B99" s="182" t="s">
        <v>395</v>
      </c>
      <c r="C99" s="180"/>
      <c r="D99" s="180">
        <v>50592</v>
      </c>
      <c r="E99" s="181">
        <v>53446</v>
      </c>
      <c r="F99" s="397">
        <f t="shared" si="3"/>
        <v>1.0564120809614168</v>
      </c>
      <c r="G99" s="63"/>
    </row>
    <row r="100" spans="1:7" ht="19.5" customHeight="1">
      <c r="A100" s="238" t="s">
        <v>255</v>
      </c>
      <c r="B100" s="182" t="s">
        <v>396</v>
      </c>
      <c r="C100" s="180"/>
      <c r="D100" s="180">
        <v>2771</v>
      </c>
      <c r="E100" s="181">
        <v>2771</v>
      </c>
      <c r="F100" s="397">
        <f t="shared" si="3"/>
        <v>1</v>
      </c>
      <c r="G100" s="63"/>
    </row>
    <row r="101" spans="1:7" ht="19.5" customHeight="1">
      <c r="A101" s="238" t="s">
        <v>412</v>
      </c>
      <c r="B101" s="182" t="s">
        <v>431</v>
      </c>
      <c r="C101" s="180"/>
      <c r="D101" s="180">
        <v>347</v>
      </c>
      <c r="E101" s="181"/>
      <c r="F101" s="397">
        <f t="shared" si="3"/>
        <v>0</v>
      </c>
      <c r="G101" s="63"/>
    </row>
    <row r="102" spans="1:7" ht="26.25" customHeight="1">
      <c r="A102" s="238" t="s">
        <v>434</v>
      </c>
      <c r="B102" s="491" t="s">
        <v>432</v>
      </c>
      <c r="C102" s="180"/>
      <c r="D102" s="180">
        <v>59</v>
      </c>
      <c r="E102" s="181"/>
      <c r="F102" s="397">
        <f t="shared" si="3"/>
        <v>0</v>
      </c>
      <c r="G102" s="63"/>
    </row>
    <row r="103" spans="1:7" ht="21" customHeight="1">
      <c r="A103" s="238" t="s">
        <v>435</v>
      </c>
      <c r="B103" s="182" t="s">
        <v>438</v>
      </c>
      <c r="C103" s="180"/>
      <c r="D103" s="180">
        <v>95</v>
      </c>
      <c r="E103" s="181"/>
      <c r="F103" s="397">
        <f t="shared" si="3"/>
        <v>0</v>
      </c>
      <c r="G103" s="63"/>
    </row>
    <row r="104" spans="1:7" ht="27.75" customHeight="1">
      <c r="A104" s="238" t="s">
        <v>436</v>
      </c>
      <c r="B104" s="182" t="s">
        <v>433</v>
      </c>
      <c r="C104" s="180"/>
      <c r="D104" s="180">
        <v>4000</v>
      </c>
      <c r="E104" s="181"/>
      <c r="F104" s="397">
        <f t="shared" si="3"/>
        <v>0</v>
      </c>
      <c r="G104" s="63"/>
    </row>
    <row r="105" spans="1:7" ht="20.25" customHeight="1">
      <c r="A105" s="238" t="s">
        <v>437</v>
      </c>
      <c r="B105" s="182" t="s">
        <v>413</v>
      </c>
      <c r="C105" s="180"/>
      <c r="D105" s="180"/>
      <c r="E105" s="181">
        <v>10423</v>
      </c>
      <c r="F105" s="397" t="e">
        <f t="shared" si="3"/>
        <v>#DIV/0!</v>
      </c>
      <c r="G105" s="63"/>
    </row>
    <row r="106" spans="1:7" ht="19.5" customHeight="1">
      <c r="A106" s="492" t="s">
        <v>444</v>
      </c>
      <c r="B106" s="245" t="s">
        <v>446</v>
      </c>
      <c r="C106" s="486"/>
      <c r="D106" s="486"/>
      <c r="E106" s="487">
        <v>73</v>
      </c>
      <c r="F106" s="397" t="e">
        <f t="shared" si="3"/>
        <v>#DIV/0!</v>
      </c>
      <c r="G106" s="63"/>
    </row>
    <row r="107" spans="1:7" ht="20.25" customHeight="1" thickBot="1">
      <c r="A107" s="493" t="s">
        <v>445</v>
      </c>
      <c r="B107" s="241" t="s">
        <v>447</v>
      </c>
      <c r="C107" s="242"/>
      <c r="D107" s="242"/>
      <c r="E107" s="400">
        <v>1564</v>
      </c>
      <c r="F107" s="397" t="e">
        <f t="shared" si="3"/>
        <v>#DIV/0!</v>
      </c>
      <c r="G107" s="63"/>
    </row>
    <row r="108" spans="1:6" ht="15" customHeight="1" thickBot="1">
      <c r="A108" s="494"/>
      <c r="B108" s="227" t="s">
        <v>107</v>
      </c>
      <c r="C108" s="228">
        <f>SUM(C69:C107)</f>
        <v>2075079</v>
      </c>
      <c r="D108" s="228">
        <f>SUM(D69:D107)</f>
        <v>1913554</v>
      </c>
      <c r="E108" s="228">
        <f>SUM(E69:E107)</f>
        <v>1912575</v>
      </c>
      <c r="F108" s="229">
        <f t="shared" si="3"/>
        <v>0.9994883865310308</v>
      </c>
    </row>
    <row r="109" ht="26.25" customHeight="1"/>
    <row r="110" spans="3:5" ht="27.75" customHeight="1">
      <c r="C110" s="114"/>
      <c r="D110" s="114"/>
      <c r="E110" s="114"/>
    </row>
    <row r="111" spans="3:5" ht="15" customHeight="1">
      <c r="C111" s="114"/>
      <c r="D111" s="114"/>
      <c r="E111" s="114"/>
    </row>
    <row r="112" ht="15" customHeight="1">
      <c r="D112" s="114"/>
    </row>
    <row r="113" ht="27.75" customHeight="1"/>
    <row r="114" ht="24.75" customHeight="1"/>
    <row r="115" ht="20.25" customHeight="1"/>
    <row r="116" ht="15" customHeight="1"/>
    <row r="117" ht="15" customHeight="1"/>
    <row r="118" ht="15" customHeight="1"/>
    <row r="119" ht="30" customHeight="1"/>
    <row r="120" ht="15" customHeight="1"/>
    <row r="121" ht="15" customHeight="1"/>
    <row r="122" ht="15" customHeight="1"/>
    <row r="123" ht="40.5" customHeight="1"/>
    <row r="124" ht="15" customHeight="1"/>
    <row r="125" ht="41.2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21" customHeight="1"/>
    <row r="133" ht="15" customHeight="1"/>
    <row r="134" ht="13.5" customHeight="1"/>
    <row r="135" ht="12.75" customHeight="1"/>
    <row r="136" ht="15.75" customHeight="1"/>
    <row r="137" ht="40.5" customHeight="1"/>
    <row r="138" ht="15" customHeight="1"/>
    <row r="139" ht="41.2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30" customHeight="1"/>
    <row r="156" ht="30" customHeight="1"/>
    <row r="157" ht="30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 password="CF05" sheet="1" objects="1" scenarios="1"/>
  <mergeCells count="20">
    <mergeCell ref="A1:F1"/>
    <mergeCell ref="A2:F2"/>
    <mergeCell ref="A3:F3"/>
    <mergeCell ref="B68:F68"/>
    <mergeCell ref="B6:F6"/>
    <mergeCell ref="B28:F28"/>
    <mergeCell ref="A74:A77"/>
    <mergeCell ref="F85:F86"/>
    <mergeCell ref="C74:C77"/>
    <mergeCell ref="E74:E77"/>
    <mergeCell ref="A85:A89"/>
    <mergeCell ref="F74:F77"/>
    <mergeCell ref="D74:D77"/>
    <mergeCell ref="C69:C73"/>
    <mergeCell ref="A52:A53"/>
    <mergeCell ref="B52:F53"/>
    <mergeCell ref="A69:A73"/>
    <mergeCell ref="F69:F73"/>
    <mergeCell ref="D69:D73"/>
    <mergeCell ref="E69:E7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4" manualBreakCount="4">
    <brk id="25" max="255" man="1"/>
    <brk id="49" max="255" man="1"/>
    <brk id="65" max="255" man="1"/>
    <brk id="1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35.00390625" style="0" customWidth="1"/>
    <col min="3" max="3" width="10.00390625" style="0" customWidth="1"/>
    <col min="4" max="4" width="11.421875" style="0" customWidth="1"/>
    <col min="5" max="5" width="10.140625" style="0" customWidth="1"/>
    <col min="6" max="6" width="11.28125" style="0" customWidth="1"/>
  </cols>
  <sheetData>
    <row r="1" spans="1:6" ht="12" customHeight="1">
      <c r="A1" s="508" t="s">
        <v>264</v>
      </c>
      <c r="B1" s="508"/>
      <c r="C1" s="508"/>
      <c r="D1" s="508"/>
      <c r="E1" s="508"/>
      <c r="F1" s="508"/>
    </row>
    <row r="2" spans="1:6" ht="12" customHeight="1">
      <c r="A2" s="520" t="s">
        <v>441</v>
      </c>
      <c r="B2" s="520"/>
      <c r="C2" s="520"/>
      <c r="D2" s="520"/>
      <c r="E2" s="520"/>
      <c r="F2" s="520"/>
    </row>
    <row r="3" spans="1:6" ht="12" customHeight="1" thickBot="1">
      <c r="A3" s="509" t="s">
        <v>265</v>
      </c>
      <c r="B3" s="509"/>
      <c r="C3" s="509"/>
      <c r="D3" s="509"/>
      <c r="E3" s="509"/>
      <c r="F3" s="509"/>
    </row>
    <row r="4" spans="1:6" ht="55.5" customHeight="1" thickBot="1" thickTop="1">
      <c r="A4" s="58" t="s">
        <v>202</v>
      </c>
      <c r="B4" s="59" t="s">
        <v>203</v>
      </c>
      <c r="C4" s="119" t="s">
        <v>387</v>
      </c>
      <c r="D4" s="119" t="s">
        <v>388</v>
      </c>
      <c r="E4" s="119" t="s">
        <v>389</v>
      </c>
      <c r="F4" s="119" t="s">
        <v>390</v>
      </c>
    </row>
    <row r="5" spans="1:6" ht="12" customHeight="1" thickBot="1">
      <c r="A5" s="128"/>
      <c r="B5" s="123"/>
      <c r="C5" s="123"/>
      <c r="D5" s="123"/>
      <c r="E5" s="123"/>
      <c r="F5" s="57" t="s">
        <v>291</v>
      </c>
    </row>
    <row r="6" spans="1:6" ht="21.75" customHeight="1" thickBot="1">
      <c r="A6" s="173" t="s">
        <v>235</v>
      </c>
      <c r="B6" s="559" t="s">
        <v>236</v>
      </c>
      <c r="C6" s="560"/>
      <c r="D6" s="560"/>
      <c r="E6" s="560"/>
      <c r="F6" s="561"/>
    </row>
    <row r="7" spans="1:6" ht="29.25" customHeight="1" thickTop="1">
      <c r="A7" s="175" t="s">
        <v>5</v>
      </c>
      <c r="B7" s="495" t="s">
        <v>237</v>
      </c>
      <c r="C7" s="496">
        <v>700</v>
      </c>
      <c r="D7" s="496">
        <v>700</v>
      </c>
      <c r="E7" s="496"/>
      <c r="F7" s="497">
        <f>E7/D7</f>
        <v>0</v>
      </c>
    </row>
    <row r="8" spans="1:6" ht="31.5" customHeight="1">
      <c r="A8" s="176" t="s">
        <v>9</v>
      </c>
      <c r="B8" s="182" t="s">
        <v>239</v>
      </c>
      <c r="C8" s="181">
        <v>4000</v>
      </c>
      <c r="D8" s="181">
        <v>4000</v>
      </c>
      <c r="E8" s="181">
        <v>4000</v>
      </c>
      <c r="F8" s="212">
        <f aca="true" t="shared" si="0" ref="F8:F34">E8/D8</f>
        <v>1</v>
      </c>
    </row>
    <row r="9" spans="1:6" ht="28.5" customHeight="1">
      <c r="A9" s="176" t="s">
        <v>84</v>
      </c>
      <c r="B9" s="16" t="s">
        <v>400</v>
      </c>
      <c r="C9" s="181">
        <v>37500</v>
      </c>
      <c r="D9" s="181">
        <v>38080</v>
      </c>
      <c r="E9" s="181">
        <v>36982</v>
      </c>
      <c r="F9" s="212">
        <f t="shared" si="0"/>
        <v>0.9711659663865546</v>
      </c>
    </row>
    <row r="10" spans="1:6" ht="27.75" customHeight="1">
      <c r="A10" s="176" t="s">
        <v>87</v>
      </c>
      <c r="B10" s="16" t="s">
        <v>292</v>
      </c>
      <c r="C10" s="181">
        <v>2800</v>
      </c>
      <c r="D10" s="181">
        <v>2800</v>
      </c>
      <c r="E10" s="181">
        <v>2800</v>
      </c>
      <c r="F10" s="212">
        <f t="shared" si="0"/>
        <v>1</v>
      </c>
    </row>
    <row r="11" spans="1:6" ht="15.75" customHeight="1">
      <c r="A11" s="176" t="s">
        <v>90</v>
      </c>
      <c r="B11" s="16" t="s">
        <v>293</v>
      </c>
      <c r="C11" s="180">
        <v>6900</v>
      </c>
      <c r="D11" s="180"/>
      <c r="E11" s="181"/>
      <c r="F11" s="212" t="e">
        <f t="shared" si="0"/>
        <v>#DIV/0!</v>
      </c>
    </row>
    <row r="12" spans="1:6" ht="17.25" customHeight="1">
      <c r="A12" s="176" t="s">
        <v>92</v>
      </c>
      <c r="B12" s="16" t="s">
        <v>358</v>
      </c>
      <c r="C12" s="180">
        <v>4069</v>
      </c>
      <c r="D12" s="180">
        <v>4069</v>
      </c>
      <c r="E12" s="181">
        <v>4069</v>
      </c>
      <c r="F12" s="212">
        <f t="shared" si="0"/>
        <v>1</v>
      </c>
    </row>
    <row r="13" spans="1:6" ht="29.25" customHeight="1">
      <c r="A13" s="176" t="s">
        <v>94</v>
      </c>
      <c r="B13" s="16" t="s">
        <v>294</v>
      </c>
      <c r="C13" s="180">
        <v>48200</v>
      </c>
      <c r="D13" s="180">
        <v>48200</v>
      </c>
      <c r="E13" s="181">
        <v>44286</v>
      </c>
      <c r="F13" s="212">
        <f t="shared" si="0"/>
        <v>0.9187966804979253</v>
      </c>
    </row>
    <row r="14" spans="1:6" ht="28.5" customHeight="1">
      <c r="A14" s="176" t="s">
        <v>96</v>
      </c>
      <c r="B14" s="16" t="s">
        <v>359</v>
      </c>
      <c r="C14" s="180">
        <v>14158</v>
      </c>
      <c r="D14" s="180">
        <v>1158</v>
      </c>
      <c r="E14" s="181">
        <v>900</v>
      </c>
      <c r="F14" s="212">
        <f t="shared" si="0"/>
        <v>0.7772020725388601</v>
      </c>
    </row>
    <row r="15" spans="1:6" ht="29.25" customHeight="1">
      <c r="A15" s="176" t="s">
        <v>99</v>
      </c>
      <c r="B15" s="16" t="s">
        <v>295</v>
      </c>
      <c r="C15" s="180">
        <v>20370</v>
      </c>
      <c r="D15" s="180">
        <v>696</v>
      </c>
      <c r="E15" s="181">
        <v>696</v>
      </c>
      <c r="F15" s="212">
        <f t="shared" si="0"/>
        <v>1</v>
      </c>
    </row>
    <row r="16" spans="1:6" ht="19.5" customHeight="1">
      <c r="A16" s="176" t="s">
        <v>102</v>
      </c>
      <c r="B16" s="16" t="s">
        <v>360</v>
      </c>
      <c r="C16" s="180">
        <v>6187</v>
      </c>
      <c r="D16" s="180">
        <v>6187</v>
      </c>
      <c r="E16" s="181">
        <v>6166</v>
      </c>
      <c r="F16" s="212">
        <f t="shared" si="0"/>
        <v>0.9966057863261678</v>
      </c>
    </row>
    <row r="17" spans="1:6" ht="26.25" customHeight="1">
      <c r="A17" s="176" t="s">
        <v>104</v>
      </c>
      <c r="B17" s="16" t="s">
        <v>361</v>
      </c>
      <c r="C17" s="181">
        <v>8566</v>
      </c>
      <c r="D17" s="181">
        <v>8566</v>
      </c>
      <c r="E17" s="181">
        <v>8531</v>
      </c>
      <c r="F17" s="212">
        <f t="shared" si="0"/>
        <v>0.9959140789166472</v>
      </c>
    </row>
    <row r="18" spans="1:6" ht="24" customHeight="1">
      <c r="A18" s="176" t="s">
        <v>105</v>
      </c>
      <c r="B18" s="182" t="s">
        <v>296</v>
      </c>
      <c r="C18" s="181">
        <v>1000</v>
      </c>
      <c r="D18" s="181"/>
      <c r="E18" s="181"/>
      <c r="F18" s="212" t="e">
        <f t="shared" si="0"/>
        <v>#DIV/0!</v>
      </c>
    </row>
    <row r="19" spans="1:6" ht="15" customHeight="1">
      <c r="A19" s="176" t="s">
        <v>108</v>
      </c>
      <c r="B19" s="182" t="s">
        <v>297</v>
      </c>
      <c r="C19" s="181">
        <v>2400</v>
      </c>
      <c r="D19" s="181"/>
      <c r="E19" s="181"/>
      <c r="F19" s="212" t="e">
        <f t="shared" si="0"/>
        <v>#DIV/0!</v>
      </c>
    </row>
    <row r="20" spans="1:6" ht="15" customHeight="1">
      <c r="A20" s="176" t="s">
        <v>213</v>
      </c>
      <c r="B20" s="182" t="s">
        <v>407</v>
      </c>
      <c r="C20" s="181"/>
      <c r="D20" s="181">
        <v>576</v>
      </c>
      <c r="E20" s="181">
        <v>576</v>
      </c>
      <c r="F20" s="212"/>
    </row>
    <row r="21" spans="1:6" ht="15" customHeight="1">
      <c r="A21" s="176" t="s">
        <v>214</v>
      </c>
      <c r="B21" s="182" t="s">
        <v>420</v>
      </c>
      <c r="C21" s="181"/>
      <c r="D21" s="181">
        <v>504</v>
      </c>
      <c r="E21" s="181">
        <v>618</v>
      </c>
      <c r="F21" s="212"/>
    </row>
    <row r="22" spans="1:6" ht="15" customHeight="1">
      <c r="A22" s="176" t="s">
        <v>215</v>
      </c>
      <c r="B22" s="182" t="s">
        <v>399</v>
      </c>
      <c r="C22" s="181"/>
      <c r="D22" s="181">
        <v>210</v>
      </c>
      <c r="E22" s="181">
        <v>210</v>
      </c>
      <c r="F22" s="212"/>
    </row>
    <row r="23" spans="1:6" ht="15" customHeight="1">
      <c r="A23" s="176" t="s">
        <v>230</v>
      </c>
      <c r="B23" s="182" t="s">
        <v>397</v>
      </c>
      <c r="C23" s="181"/>
      <c r="D23" s="181">
        <v>522</v>
      </c>
      <c r="E23" s="181">
        <v>522</v>
      </c>
      <c r="F23" s="212"/>
    </row>
    <row r="24" spans="1:6" ht="15" customHeight="1">
      <c r="A24" s="176" t="s">
        <v>231</v>
      </c>
      <c r="B24" s="182" t="s">
        <v>398</v>
      </c>
      <c r="C24" s="181"/>
      <c r="D24" s="181">
        <v>54</v>
      </c>
      <c r="E24" s="181">
        <v>54</v>
      </c>
      <c r="F24" s="498"/>
    </row>
    <row r="25" spans="1:6" ht="16.5" customHeight="1">
      <c r="A25" s="176" t="s">
        <v>233</v>
      </c>
      <c r="B25" s="230" t="s">
        <v>439</v>
      </c>
      <c r="C25" s="231"/>
      <c r="D25" s="231">
        <v>178</v>
      </c>
      <c r="E25" s="231"/>
      <c r="F25" s="498"/>
    </row>
    <row r="26" spans="1:6" ht="15" customHeight="1">
      <c r="A26" s="176" t="s">
        <v>234</v>
      </c>
      <c r="B26" s="230" t="s">
        <v>440</v>
      </c>
      <c r="C26" s="231"/>
      <c r="D26" s="231">
        <v>771</v>
      </c>
      <c r="E26" s="231">
        <v>833</v>
      </c>
      <c r="F26" s="498"/>
    </row>
    <row r="27" spans="1:6" ht="29.25" customHeight="1">
      <c r="A27" s="176" t="s">
        <v>255</v>
      </c>
      <c r="B27" s="182" t="s">
        <v>414</v>
      </c>
      <c r="C27" s="231"/>
      <c r="D27" s="231"/>
      <c r="E27" s="231">
        <v>767</v>
      </c>
      <c r="F27" s="498"/>
    </row>
    <row r="28" spans="1:6" ht="15" customHeight="1">
      <c r="A28" s="176" t="s">
        <v>412</v>
      </c>
      <c r="B28" s="245" t="s">
        <v>448</v>
      </c>
      <c r="C28" s="231"/>
      <c r="D28" s="231"/>
      <c r="E28" s="231">
        <v>221</v>
      </c>
      <c r="F28" s="498"/>
    </row>
    <row r="29" spans="1:6" ht="15" customHeight="1">
      <c r="A29" s="176" t="s">
        <v>434</v>
      </c>
      <c r="B29" s="230" t="s">
        <v>449</v>
      </c>
      <c r="C29" s="231"/>
      <c r="D29" s="231"/>
      <c r="E29" s="231">
        <v>252</v>
      </c>
      <c r="F29" s="498"/>
    </row>
    <row r="30" spans="1:6" ht="15" customHeight="1">
      <c r="A30" s="176" t="s">
        <v>435</v>
      </c>
      <c r="B30" s="230" t="s">
        <v>450</v>
      </c>
      <c r="C30" s="231"/>
      <c r="D30" s="231"/>
      <c r="E30" s="231">
        <v>420</v>
      </c>
      <c r="F30" s="498"/>
    </row>
    <row r="31" spans="1:6" ht="15" customHeight="1">
      <c r="A31" s="176" t="s">
        <v>436</v>
      </c>
      <c r="B31" s="230" t="s">
        <v>451</v>
      </c>
      <c r="C31" s="231"/>
      <c r="D31" s="231"/>
      <c r="E31" s="231">
        <v>720</v>
      </c>
      <c r="F31" s="498"/>
    </row>
    <row r="32" spans="1:6" ht="25.5" customHeight="1">
      <c r="A32" s="176" t="s">
        <v>437</v>
      </c>
      <c r="B32" s="230" t="s">
        <v>452</v>
      </c>
      <c r="C32" s="231"/>
      <c r="D32" s="231"/>
      <c r="E32" s="231">
        <v>341</v>
      </c>
      <c r="F32" s="498"/>
    </row>
    <row r="33" spans="1:6" ht="19.5" customHeight="1" thickBot="1">
      <c r="A33" s="176" t="s">
        <v>444</v>
      </c>
      <c r="B33" s="183" t="s">
        <v>453</v>
      </c>
      <c r="C33" s="184"/>
      <c r="D33" s="184"/>
      <c r="E33" s="184">
        <v>1348</v>
      </c>
      <c r="F33" s="499"/>
    </row>
    <row r="34" spans="1:6" ht="17.25" customHeight="1" thickBot="1" thickTop="1">
      <c r="A34" s="124"/>
      <c r="B34" s="129" t="s">
        <v>107</v>
      </c>
      <c r="C34" s="130">
        <f>SUM(C7:C33)</f>
        <v>156850</v>
      </c>
      <c r="D34" s="130">
        <f>SUM(D7:D33)</f>
        <v>117271</v>
      </c>
      <c r="E34" s="130">
        <f>SUM(E7:E33)</f>
        <v>115312</v>
      </c>
      <c r="F34" s="185">
        <f t="shared" si="0"/>
        <v>0.9832951027960877</v>
      </c>
    </row>
    <row r="35" ht="12" customHeight="1"/>
  </sheetData>
  <sheetProtection password="CF05" sheet="1" objects="1" scenarios="1"/>
  <mergeCells count="4">
    <mergeCell ref="A1:F1"/>
    <mergeCell ref="B6:F6"/>
    <mergeCell ref="A3:F3"/>
    <mergeCell ref="A2:F2"/>
  </mergeCells>
  <printOptions/>
  <pageMargins left="0.75" right="0.75" top="1" bottom="1" header="0.5" footer="0.5"/>
  <pageSetup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3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5.57421875" style="0" customWidth="1"/>
    <col min="4" max="4" width="17.140625" style="0" customWidth="1"/>
    <col min="5" max="5" width="15.8515625" style="0" customWidth="1"/>
  </cols>
  <sheetData>
    <row r="1" spans="1:5" ht="12.75">
      <c r="A1" s="508" t="s">
        <v>404</v>
      </c>
      <c r="B1" s="508"/>
      <c r="C1" s="508"/>
      <c r="D1" s="508"/>
      <c r="E1" s="508"/>
    </row>
    <row r="2" spans="1:5" ht="12.75">
      <c r="A2" s="299"/>
      <c r="B2" s="300"/>
      <c r="C2" s="300"/>
      <c r="D2" s="300"/>
      <c r="E2" s="300"/>
    </row>
    <row r="3" spans="1:5" ht="12.75">
      <c r="A3" s="520"/>
      <c r="B3" s="520"/>
      <c r="C3" s="520"/>
      <c r="D3" s="520"/>
      <c r="E3" s="520"/>
    </row>
    <row r="4" spans="1:5" ht="12.75">
      <c r="A4" s="520" t="s">
        <v>457</v>
      </c>
      <c r="B4" s="520"/>
      <c r="C4" s="520"/>
      <c r="D4" s="520"/>
      <c r="E4" s="520"/>
    </row>
    <row r="5" spans="1:5" ht="12.75">
      <c r="A5" s="520" t="s">
        <v>458</v>
      </c>
      <c r="B5" s="520"/>
      <c r="C5" s="520"/>
      <c r="D5" s="520"/>
      <c r="E5" s="520"/>
    </row>
    <row r="6" spans="1:5" ht="12.75">
      <c r="A6" s="520" t="s">
        <v>499</v>
      </c>
      <c r="B6" s="520"/>
      <c r="C6" s="520"/>
      <c r="D6" s="520"/>
      <c r="E6" s="520"/>
    </row>
    <row r="7" spans="1:5" ht="13.5" thickBot="1">
      <c r="A7" s="564" t="s">
        <v>459</v>
      </c>
      <c r="B7" s="564"/>
      <c r="C7" s="564"/>
      <c r="D7" s="564"/>
      <c r="E7" s="564"/>
    </row>
    <row r="8" spans="1:5" ht="12.75">
      <c r="A8" s="301" t="s">
        <v>460</v>
      </c>
      <c r="B8" s="565" t="s">
        <v>461</v>
      </c>
      <c r="C8" s="146" t="s">
        <v>462</v>
      </c>
      <c r="D8" s="565" t="s">
        <v>463</v>
      </c>
      <c r="E8" s="146" t="s">
        <v>464</v>
      </c>
    </row>
    <row r="9" spans="1:5" ht="13.5" thickBot="1">
      <c r="A9" s="152" t="s">
        <v>465</v>
      </c>
      <c r="B9" s="566"/>
      <c r="C9" s="302"/>
      <c r="D9" s="566"/>
      <c r="E9" s="302" t="s">
        <v>466</v>
      </c>
    </row>
    <row r="10" spans="1:5" ht="21" customHeight="1">
      <c r="A10" s="303" t="s">
        <v>467</v>
      </c>
      <c r="B10" s="304" t="s">
        <v>468</v>
      </c>
      <c r="C10" s="305">
        <v>47</v>
      </c>
      <c r="D10" s="306"/>
      <c r="E10" s="306">
        <f aca="true" t="shared" si="0" ref="E10:E29">SUM(C10:D10)</f>
        <v>47</v>
      </c>
    </row>
    <row r="11" spans="1:5" ht="29.25" customHeight="1">
      <c r="A11" s="307" t="s">
        <v>469</v>
      </c>
      <c r="B11" s="213" t="s">
        <v>83</v>
      </c>
      <c r="C11" s="308">
        <v>112</v>
      </c>
      <c r="D11" s="45">
        <v>4</v>
      </c>
      <c r="E11" s="45">
        <f t="shared" si="0"/>
        <v>116</v>
      </c>
    </row>
    <row r="12" spans="1:5" ht="12.75">
      <c r="A12" s="562" t="s">
        <v>470</v>
      </c>
      <c r="B12" s="213" t="s">
        <v>471</v>
      </c>
      <c r="C12" s="308">
        <v>80</v>
      </c>
      <c r="D12" s="45">
        <v>1</v>
      </c>
      <c r="E12" s="45">
        <f t="shared" si="0"/>
        <v>81</v>
      </c>
    </row>
    <row r="13" spans="1:5" ht="12.75">
      <c r="A13" s="567"/>
      <c r="B13" s="213" t="s">
        <v>86</v>
      </c>
      <c r="C13" s="308">
        <v>19</v>
      </c>
      <c r="D13" s="45"/>
      <c r="E13" s="45">
        <f t="shared" si="0"/>
        <v>19</v>
      </c>
    </row>
    <row r="14" spans="1:5" ht="12.75">
      <c r="A14" s="563"/>
      <c r="B14" s="309" t="s">
        <v>472</v>
      </c>
      <c r="C14" s="308">
        <v>16</v>
      </c>
      <c r="D14" s="45"/>
      <c r="E14" s="45">
        <f t="shared" si="0"/>
        <v>16</v>
      </c>
    </row>
    <row r="15" spans="1:5" ht="12.75">
      <c r="A15" s="562" t="s">
        <v>473</v>
      </c>
      <c r="B15" s="213" t="s">
        <v>474</v>
      </c>
      <c r="C15" s="308">
        <v>49</v>
      </c>
      <c r="D15" s="45"/>
      <c r="E15" s="45">
        <f t="shared" si="0"/>
        <v>49</v>
      </c>
    </row>
    <row r="16" spans="1:5" ht="12.75">
      <c r="A16" s="563"/>
      <c r="B16" s="213" t="s">
        <v>475</v>
      </c>
      <c r="C16" s="308">
        <v>12</v>
      </c>
      <c r="D16" s="45"/>
      <c r="E16" s="45">
        <f t="shared" si="0"/>
        <v>12</v>
      </c>
    </row>
    <row r="17" spans="1:5" ht="12.75">
      <c r="A17" s="562" t="s">
        <v>476</v>
      </c>
      <c r="B17" s="213" t="s">
        <v>477</v>
      </c>
      <c r="C17" s="308">
        <v>80</v>
      </c>
      <c r="D17" s="45">
        <v>5</v>
      </c>
      <c r="E17" s="45">
        <f t="shared" si="0"/>
        <v>85</v>
      </c>
    </row>
    <row r="18" spans="1:5" ht="12.75">
      <c r="A18" s="563"/>
      <c r="B18" s="213" t="s">
        <v>478</v>
      </c>
      <c r="C18" s="308">
        <v>5</v>
      </c>
      <c r="D18" s="45"/>
      <c r="E18" s="45">
        <f t="shared" si="0"/>
        <v>5</v>
      </c>
    </row>
    <row r="19" spans="1:5" ht="12.75">
      <c r="A19" s="307" t="s">
        <v>479</v>
      </c>
      <c r="B19" s="213" t="s">
        <v>480</v>
      </c>
      <c r="C19" s="308">
        <v>63</v>
      </c>
      <c r="D19" s="45">
        <v>1</v>
      </c>
      <c r="E19" s="45">
        <f t="shared" si="0"/>
        <v>64</v>
      </c>
    </row>
    <row r="20" spans="1:5" ht="12.75">
      <c r="A20" s="307" t="s">
        <v>481</v>
      </c>
      <c r="B20" s="213" t="s">
        <v>95</v>
      </c>
      <c r="C20" s="308">
        <v>29</v>
      </c>
      <c r="D20" s="45">
        <v>8</v>
      </c>
      <c r="E20" s="45">
        <f t="shared" si="0"/>
        <v>37</v>
      </c>
    </row>
    <row r="21" spans="1:5" ht="12.75">
      <c r="A21" s="562" t="s">
        <v>482</v>
      </c>
      <c r="B21" s="213" t="s">
        <v>483</v>
      </c>
      <c r="C21" s="308">
        <v>7</v>
      </c>
      <c r="D21" s="45">
        <v>1</v>
      </c>
      <c r="E21" s="45">
        <f t="shared" si="0"/>
        <v>8</v>
      </c>
    </row>
    <row r="22" spans="1:5" ht="12.75">
      <c r="A22" s="563"/>
      <c r="B22" s="213" t="s">
        <v>484</v>
      </c>
      <c r="C22" s="308">
        <v>4</v>
      </c>
      <c r="D22" s="45"/>
      <c r="E22" s="45">
        <f t="shared" si="0"/>
        <v>4</v>
      </c>
    </row>
    <row r="23" spans="1:5" ht="12.75">
      <c r="A23" s="562" t="s">
        <v>485</v>
      </c>
      <c r="B23" s="213" t="s">
        <v>486</v>
      </c>
      <c r="C23" s="308">
        <v>9</v>
      </c>
      <c r="D23" s="45"/>
      <c r="E23" s="45">
        <f t="shared" si="0"/>
        <v>9</v>
      </c>
    </row>
    <row r="24" spans="1:5" ht="12.75">
      <c r="A24" s="563"/>
      <c r="B24" s="213" t="s">
        <v>101</v>
      </c>
      <c r="C24" s="308">
        <v>5</v>
      </c>
      <c r="D24" s="45">
        <v>3</v>
      </c>
      <c r="E24" s="45">
        <f t="shared" si="0"/>
        <v>8</v>
      </c>
    </row>
    <row r="25" spans="1:5" ht="25.5">
      <c r="A25" s="307" t="s">
        <v>487</v>
      </c>
      <c r="B25" s="213" t="s">
        <v>488</v>
      </c>
      <c r="C25" s="308">
        <v>53</v>
      </c>
      <c r="D25" s="45">
        <v>1</v>
      </c>
      <c r="E25" s="45">
        <f t="shared" si="0"/>
        <v>54</v>
      </c>
    </row>
    <row r="26" spans="1:5" ht="25.5">
      <c r="A26" s="307" t="s">
        <v>489</v>
      </c>
      <c r="B26" s="213" t="s">
        <v>490</v>
      </c>
      <c r="C26" s="308">
        <v>14</v>
      </c>
      <c r="D26" s="310"/>
      <c r="E26" s="45">
        <f t="shared" si="0"/>
        <v>14</v>
      </c>
    </row>
    <row r="27" spans="1:5" ht="12.75">
      <c r="A27" s="307" t="s">
        <v>491</v>
      </c>
      <c r="B27" s="213" t="s">
        <v>492</v>
      </c>
      <c r="C27" s="308">
        <v>1</v>
      </c>
      <c r="D27" s="45">
        <v>1</v>
      </c>
      <c r="E27" s="45">
        <f t="shared" si="0"/>
        <v>2</v>
      </c>
    </row>
    <row r="28" spans="1:5" ht="12.75">
      <c r="A28" s="307" t="s">
        <v>493</v>
      </c>
      <c r="B28" s="213" t="s">
        <v>494</v>
      </c>
      <c r="C28" s="308">
        <v>376</v>
      </c>
      <c r="D28" s="45">
        <v>20</v>
      </c>
      <c r="E28" s="45">
        <f t="shared" si="0"/>
        <v>396</v>
      </c>
    </row>
    <row r="29" spans="1:5" ht="13.5" thickBot="1">
      <c r="A29" s="311" t="s">
        <v>495</v>
      </c>
      <c r="B29" s="312" t="s">
        <v>238</v>
      </c>
      <c r="C29" s="313">
        <v>75</v>
      </c>
      <c r="D29" s="314">
        <v>2</v>
      </c>
      <c r="E29" s="314">
        <f t="shared" si="0"/>
        <v>77</v>
      </c>
    </row>
    <row r="30" spans="1:5" ht="13.5" thickBot="1">
      <c r="A30" s="10"/>
      <c r="B30" s="22" t="s">
        <v>496</v>
      </c>
      <c r="C30" s="315">
        <f>SUM(C10:C29)</f>
        <v>1056</v>
      </c>
      <c r="D30" s="315">
        <f>SUM(D10:D29)</f>
        <v>47</v>
      </c>
      <c r="E30" s="315">
        <f>SUM(E10:E29)</f>
        <v>1103</v>
      </c>
    </row>
    <row r="31" spans="1:5" ht="12.75">
      <c r="A31" s="316"/>
      <c r="B31" s="300"/>
      <c r="C31" s="300"/>
      <c r="D31" s="300"/>
      <c r="E31" s="300"/>
    </row>
    <row r="32" ht="12.75" customHeight="1"/>
    <row r="33" ht="12.75">
      <c r="F33" s="51"/>
    </row>
    <row r="34" ht="12.75">
      <c r="F34" s="51"/>
    </row>
  </sheetData>
  <sheetProtection password="CF05" sheet="1" objects="1" scenarios="1"/>
  <mergeCells count="13">
    <mergeCell ref="A23:A24"/>
    <mergeCell ref="A17:A18"/>
    <mergeCell ref="A7:E7"/>
    <mergeCell ref="B8:B9"/>
    <mergeCell ref="D8:D9"/>
    <mergeCell ref="A12:A14"/>
    <mergeCell ref="A15:A16"/>
    <mergeCell ref="A6:E6"/>
    <mergeCell ref="A1:E1"/>
    <mergeCell ref="A3:E3"/>
    <mergeCell ref="A4:E4"/>
    <mergeCell ref="A5:E5"/>
    <mergeCell ref="A21:A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2007-06-06T12:09:11Z</cp:lastPrinted>
  <dcterms:created xsi:type="dcterms:W3CDTF">2006-11-10T09:44:07Z</dcterms:created>
  <dcterms:modified xsi:type="dcterms:W3CDTF">2010-09-06T06:37:49Z</dcterms:modified>
  <cp:category/>
  <cp:version/>
  <cp:contentType/>
  <cp:contentStatus/>
</cp:coreProperties>
</file>