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8" firstSheet="2" activeTab="4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A.sz melléklet egyéb felújítás" sheetId="9" r:id="rId9"/>
    <sheet name="7. sz. melléklet létszám" sheetId="10" r:id="rId10"/>
    <sheet name="8.sz. melléklet EU támog" sheetId="11" r:id="rId11"/>
    <sheet name=" 9. sz. melléklet adott tám." sheetId="12" r:id="rId12"/>
    <sheet name="10.sz. melléklet ált. és céltar" sheetId="13" r:id="rId13"/>
    <sheet name="11.sz.melléklet többéves kih." sheetId="14" r:id="rId14"/>
    <sheet name="12.sz melléklet kisebbség" sheetId="15" r:id="rId15"/>
    <sheet name="13. sz.melléklet ütemterv" sheetId="16" r:id="rId16"/>
    <sheet name=" 14.sz. melléklet mérleg" sheetId="17" r:id="rId17"/>
    <sheet name="3.sz. tájékoztató kimutatás" sheetId="18" r:id="rId18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melléklet'!$A$1:$K$176</definedName>
  </definedNames>
  <calcPr fullCalcOnLoad="1"/>
</workbook>
</file>

<file path=xl/comments5.xml><?xml version="1.0" encoding="utf-8"?>
<comments xmlns="http://schemas.openxmlformats.org/spreadsheetml/2006/main">
  <authors>
    <author>Marcali V?ros?rt Alap?tv?ny</author>
    <author>Bereczk Bal?zs</author>
  </authors>
  <commentList>
    <comment ref="H48" authorId="0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K49" authorId="1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</commentList>
</comments>
</file>

<file path=xl/sharedStrings.xml><?xml version="1.0" encoding="utf-8"?>
<sst xmlns="http://schemas.openxmlformats.org/spreadsheetml/2006/main" count="1277" uniqueCount="728">
  <si>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</si>
  <si>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</si>
  <si>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</si>
  <si>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</si>
  <si>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</si>
  <si>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</si>
  <si>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</si>
  <si>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</si>
  <si>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</si>
  <si>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</si>
  <si>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</si>
  <si>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</si>
  <si>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</si>
  <si>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</si>
  <si>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</si>
  <si>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</si>
  <si>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</si>
  <si>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</si>
  <si>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</si>
  <si>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</si>
  <si>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</si>
  <si>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</si>
  <si>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</si>
  <si>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</si>
  <si>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</si>
  <si>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</si>
  <si>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</si>
  <si>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</si>
  <si>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</si>
  <si>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</si>
  <si>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</si>
  <si>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</si>
  <si>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</si>
  <si>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</si>
  <si>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</si>
  <si>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</si>
  <si>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</si>
  <si>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</si>
  <si>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</si>
  <si>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</si>
  <si>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</si>
  <si>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</si>
  <si>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</si>
  <si>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</si>
  <si>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Függő bevételek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</si>
  <si>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</si>
  <si>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</si>
  <si>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</si>
  <si>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</si>
  <si>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</si>
  <si>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</si>
  <si>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</si>
  <si>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</si>
  <si>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</si>
  <si>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</si>
  <si>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              Kölcsöntörlesztés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</si>
  <si>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</si>
  <si>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</si>
  <si>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</si>
  <si>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</si>
  <si>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</si>
  <si>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</si>
  <si>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</si>
  <si>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</si>
  <si>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</si>
  <si>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</si>
  <si>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</si>
  <si>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</si>
  <si>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</si>
  <si>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</si>
  <si>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</si>
  <si>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</si>
  <si>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</si>
  <si>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</si>
  <si>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</si>
  <si>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Kölcsöntörlesztés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</si>
  <si>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</si>
  <si>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</si>
  <si>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</si>
  <si>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</si>
  <si>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</si>
  <si>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</si>
  <si>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</si>
  <si>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</si>
  <si>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</si>
  <si>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</si>
  <si>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</si>
  <si>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</si>
  <si>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</si>
  <si>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</si>
  <si>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</si>
  <si>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</si>
  <si>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</si>
  <si>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</si>
  <si>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</si>
  <si>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</si>
  <si>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</si>
  <si>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</si>
  <si>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</si>
  <si>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</si>
  <si>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</si>
  <si>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</si>
  <si>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</si>
  <si>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</si>
  <si>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</si>
  <si>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</si>
  <si>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</si>
  <si>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</si>
  <si>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</si>
  <si>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</si>
  <si>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</si>
  <si>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</si>
  <si>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</si>
  <si>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</si>
  <si>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</si>
  <si>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</si>
  <si>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</si>
  <si>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</si>
  <si>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</si>
  <si>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</si>
  <si>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</si>
  <si>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</si>
  <si>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</si>
  <si>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</si>
  <si>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</si>
  <si>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</si>
  <si>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</si>
  <si>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</si>
  <si>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</si>
  <si>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</si>
  <si>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</si>
  <si>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</si>
  <si>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</si>
  <si>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</si>
  <si>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</si>
  <si>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</si>
  <si>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</si>
  <si>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</si>
  <si>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</si>
  <si>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</si>
  <si>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</si>
  <si>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</si>
  <si>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</si>
  <si>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</si>
  <si>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</si>
  <si>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</si>
  <si>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</si>
  <si>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</si>
  <si>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</si>
  <si>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</si>
  <si>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</si>
  <si>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</si>
  <si>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</si>
  <si>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</si>
  <si>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</si>
  <si>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</si>
  <si>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</si>
  <si>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</si>
  <si>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</si>
  <si>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</si>
  <si>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</si>
  <si>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</si>
  <si>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</si>
  <si>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</si>
  <si>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 xml:space="preserve">            Marcali fürdőért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</si>
  <si>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</si>
  <si>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</si>
  <si>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</si>
  <si>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</si>
  <si>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</si>
  <si>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</si>
  <si>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</si>
  <si>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</si>
  <si>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</si>
  <si>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Focisuli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</si>
  <si>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</si>
  <si>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</si>
  <si>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</si>
  <si>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</si>
  <si>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</si>
  <si>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</si>
  <si>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</si>
  <si>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</si>
  <si>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</si>
  <si>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</si>
  <si>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</si>
  <si>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</si>
  <si>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</si>
  <si>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</si>
  <si>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</si>
  <si>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</si>
  <si>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</si>
  <si>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</si>
  <si>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</si>
  <si>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</si>
  <si>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</si>
  <si>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</si>
  <si>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Sakk utánpótlás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</si>
  <si>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</si>
  <si>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</si>
  <si>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</si>
  <si>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</si>
  <si>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</si>
  <si>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</si>
  <si>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</si>
  <si>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Testépítő SE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</si>
  <si>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</si>
  <si>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</si>
  <si>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</si>
  <si>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</si>
  <si>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</si>
  <si>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</si>
  <si>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KÖZLEKEDÉSI ÁGAZAT</t>
  </si>
  <si>
    <t>14.</t>
  </si>
  <si>
    <t>15.</t>
  </si>
  <si>
    <t>16.</t>
  </si>
  <si>
    <t>SZOCIÁLIS-, ÉS HUMÁN SZOLGÁLTATÁS, IGAZGATÁS</t>
  </si>
  <si>
    <t>Városközpont Barnamezős területének rehabilitációja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</si>
  <si>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</si>
  <si>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</si>
  <si>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</si>
  <si>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</si>
  <si>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</si>
  <si>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</si>
  <si>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</si>
  <si>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</si>
  <si>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</si>
  <si>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</si>
  <si>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</si>
  <si>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</si>
  <si>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</si>
  <si>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</si>
  <si>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</si>
  <si>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</si>
  <si>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</si>
  <si>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</si>
  <si>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</si>
  <si>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</si>
  <si>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</si>
  <si>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</si>
  <si>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</si>
  <si>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</si>
  <si>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</si>
  <si>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</si>
  <si>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</si>
  <si>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</si>
  <si>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</si>
  <si>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</si>
  <si>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</si>
  <si>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</si>
  <si>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</si>
  <si>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</si>
  <si>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</si>
  <si>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</si>
  <si>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</si>
  <si>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</si>
  <si>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</si>
  <si>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</si>
  <si>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</si>
  <si>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</si>
  <si>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Önkormány-zati forrás</t>
  </si>
  <si>
    <t>Külső forrás</t>
  </si>
  <si>
    <t>Külső forrás megnevezése</t>
  </si>
  <si>
    <t>E ft</t>
  </si>
  <si>
    <t>TEKI</t>
  </si>
  <si>
    <t>Erdőalja utca aszfaltozása</t>
  </si>
  <si>
    <t>BFT 50%</t>
  </si>
  <si>
    <t>BM OKF</t>
  </si>
  <si>
    <t>E Ft</t>
  </si>
  <si>
    <t>VIS MAIOR</t>
  </si>
  <si>
    <t>TRFC</t>
  </si>
  <si>
    <t>egyéb fejlesztési és felújítási igényei</t>
  </si>
  <si>
    <t xml:space="preserve"> Ezer forintban !</t>
  </si>
  <si>
    <t>Megnevezés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</si>
  <si>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</si>
  <si>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</si>
  <si>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</si>
  <si>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</si>
  <si>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</si>
  <si>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</si>
  <si>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</si>
  <si>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</si>
  <si>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</si>
  <si>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</si>
  <si>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</si>
  <si>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</si>
  <si>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</si>
  <si>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</si>
  <si>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</si>
  <si>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</si>
  <si>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</si>
  <si>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</si>
  <si>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</si>
  <si>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</si>
  <si>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</si>
  <si>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</si>
  <si>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</si>
  <si>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</si>
  <si>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</si>
  <si>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</si>
  <si>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</si>
  <si>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</si>
  <si>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</si>
  <si>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</si>
  <si>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</si>
  <si>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</si>
  <si>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</si>
  <si>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</si>
  <si>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</si>
  <si>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</si>
  <si>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</si>
  <si>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</si>
  <si>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</si>
  <si>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</si>
  <si>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</si>
  <si>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</si>
  <si>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</si>
  <si>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</si>
  <si>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</si>
  <si>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</si>
  <si>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</si>
  <si>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</si>
  <si>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</si>
  <si>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</si>
  <si>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</si>
  <si>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</si>
  <si>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</si>
  <si>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</si>
  <si>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</si>
  <si>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- Nevelési Tanácsadó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</si>
  <si>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</si>
  <si>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</si>
  <si>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</si>
  <si>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</si>
  <si>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</si>
  <si>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</si>
  <si>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</si>
  <si>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</si>
  <si>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</si>
  <si>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</si>
  <si>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</si>
  <si>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</si>
  <si>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</si>
  <si>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</si>
  <si>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</si>
  <si>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</si>
  <si>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</si>
  <si>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</si>
  <si>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</si>
  <si>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</si>
  <si>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</si>
  <si>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Nevelési Tanácsadó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</si>
  <si>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</si>
  <si>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</si>
  <si>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</si>
  <si>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</si>
  <si>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</si>
  <si>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</si>
  <si>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</si>
  <si>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</si>
  <si>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</si>
  <si>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</si>
  <si>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</si>
  <si>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</si>
  <si>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</si>
  <si>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</si>
  <si>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</si>
  <si>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</si>
  <si>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</si>
  <si>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</si>
  <si>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</si>
  <si>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</si>
  <si>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</si>
  <si>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</si>
  <si>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</si>
  <si>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</si>
  <si>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</si>
  <si>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</si>
  <si>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</si>
  <si>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</si>
  <si>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</si>
  <si>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</si>
  <si>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</si>
  <si>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</si>
  <si>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</si>
  <si>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</si>
  <si>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Fürdő hitel</t>
  </si>
  <si>
    <t>Egyéb fejlesztési hitel</t>
  </si>
  <si>
    <t>XXI. sz. Iskola hitel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</si>
  <si>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</si>
  <si>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</si>
  <si>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</si>
  <si>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</si>
  <si>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</si>
  <si>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</si>
  <si>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2007.</t>
  </si>
  <si>
    <t xml:space="preserve"> (4+5+6+7+8)</t>
  </si>
  <si>
    <t>Felhalmozási célú hiteltörlesztés (tőke+kamat)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</si>
  <si>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</si>
  <si>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</si>
  <si>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</si>
  <si>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</si>
  <si>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</si>
  <si>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>Bevételi jogcím</t>
  </si>
  <si>
    <t>Kedvezmény nélkül elérhető bevétel</t>
  </si>
  <si>
    <t>Kedvezmények összege</t>
  </si>
  <si>
    <t>29.</t>
  </si>
  <si>
    <t>Az Önkormányzat által adott közvetett támogatások</t>
  </si>
  <si>
    <t>(kedvezmények)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</si>
  <si>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</si>
  <si>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</si>
  <si>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</si>
  <si>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</si>
  <si>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</si>
  <si>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</si>
  <si>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</si>
  <si>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</si>
  <si>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</si>
  <si>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</si>
  <si>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</si>
  <si>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</si>
  <si>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</si>
  <si>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</si>
  <si>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</si>
  <si>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</si>
  <si>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</si>
  <si>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</si>
  <si>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</si>
  <si>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</si>
  <si>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</si>
  <si>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</si>
  <si>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</si>
  <si>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</si>
  <si>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</si>
  <si>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</si>
  <si>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</si>
  <si>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</si>
  <si>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</si>
  <si>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</si>
  <si>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</si>
  <si>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</si>
  <si>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</si>
  <si>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</si>
  <si>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</si>
  <si>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</si>
  <si>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</si>
  <si>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</si>
  <si>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</si>
  <si>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</si>
  <si>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</si>
  <si>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</si>
  <si>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</si>
  <si>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</si>
  <si>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</si>
  <si>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</si>
  <si>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</si>
  <si>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Végvári utca belvíz elvezetés rendezése</t>
  </si>
  <si>
    <t>Önkormányza-ti forrás</t>
  </si>
  <si>
    <t>Gizella utca tervezése</t>
  </si>
  <si>
    <t>részvény átruházás</t>
  </si>
  <si>
    <t xml:space="preserve">részvény átruházás </t>
  </si>
  <si>
    <t>Templom utca déli oldal járda felújítás</t>
  </si>
  <si>
    <t>Egyéb fejlesztési igények</t>
  </si>
  <si>
    <t>III</t>
  </si>
  <si>
    <t xml:space="preserve">            Somogyi egyetemistákért alapít.</t>
  </si>
  <si>
    <t>1.5   Fejlesztési célú támogatások (TEKI)</t>
  </si>
  <si>
    <t>1.6   Fejlesztési célú támogatások (CÉDA)</t>
  </si>
  <si>
    <t>1.7   Vis maior támogatás</t>
  </si>
  <si>
    <t>1.4   Fejlesztési célú támogatások (TRFC, RFT)</t>
  </si>
  <si>
    <t>Gyék eszközbeszerzés a bérleti díj terhére</t>
  </si>
  <si>
    <t>- Nemesvidi tagiskola</t>
  </si>
  <si>
    <t>Nemesvidi tagóvoda</t>
  </si>
  <si>
    <t>2006. évi eredeti előir.</t>
  </si>
  <si>
    <t>építményadó</t>
  </si>
  <si>
    <t>magánszemélyek kommunális adója</t>
  </si>
  <si>
    <t>Saját erő megelőlegezés</t>
  </si>
  <si>
    <t>9. sz. melléklet</t>
  </si>
  <si>
    <t>GAMESZ átlag</t>
  </si>
  <si>
    <t>Somogy Megyei Közgyűlés kamatmentes kölcsön (gyógyszálló)</t>
  </si>
  <si>
    <t>Felhalmozási célú hitelfelvétel</t>
  </si>
  <si>
    <t>Bevétel</t>
  </si>
  <si>
    <t>Kiadás</t>
  </si>
  <si>
    <t>E-közigazgatás</t>
  </si>
  <si>
    <t>8. sz. melléklet</t>
  </si>
  <si>
    <t>Marcali Város Önkormányzat EU támogatással megvalósuló programairól, projektjeiről</t>
  </si>
  <si>
    <t>Me.: ezer Ft</t>
  </si>
  <si>
    <t>Me.:ezer Ft</t>
  </si>
  <si>
    <t>Hozzájárulás önkormányzaton kívüli projektekhez</t>
  </si>
  <si>
    <t>Me.:                   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</si>
  <si>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</si>
  <si>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</si>
  <si>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</si>
  <si>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</si>
  <si>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</si>
  <si>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</si>
  <si>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</si>
  <si>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</si>
  <si>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Céltartalék (3+4+5+6+7)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</si>
  <si>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</si>
  <si>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</si>
  <si>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</si>
  <si>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</si>
  <si>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</si>
  <si>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</si>
  <si>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12. sz. Melléklet</t>
  </si>
  <si>
    <t>13.sz. melléklet</t>
  </si>
  <si>
    <t>14. sz. Melléklet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</si>
  <si>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</si>
  <si>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</si>
  <si>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</si>
  <si>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</si>
  <si>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</si>
  <si>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</si>
  <si>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</si>
  <si>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kördiagramjai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</si>
  <si>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</si>
  <si>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</si>
  <si>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</si>
  <si>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>2006. évi mód. előir.</t>
  </si>
  <si>
    <t>2007. évi eredeti előirányzat</t>
  </si>
  <si>
    <t>2006. évi  módosít. előir.</t>
  </si>
  <si>
    <t>2006 évi  eredeti előir.</t>
  </si>
  <si>
    <t>2006 évi  mód. előir.</t>
  </si>
  <si>
    <t>2007. évi előirányzat</t>
  </si>
  <si>
    <t>2007. évi bevételei és kiadásai</t>
  </si>
  <si>
    <t>2006. évi  módosított</t>
  </si>
  <si>
    <t>2007. évi eredeti előir.</t>
  </si>
  <si>
    <t>Pénzeszköz átadás (mesztegnyői egyesület)</t>
  </si>
  <si>
    <t xml:space="preserve">            Marcaliért alapítvány</t>
  </si>
  <si>
    <t xml:space="preserve">            Bursa</t>
  </si>
  <si>
    <t>Fejlesztési hitel (kórház)</t>
  </si>
  <si>
    <t>GAMESZ autó beszerzés</t>
  </si>
  <si>
    <t>Tűzoltó autó beszerzés</t>
  </si>
  <si>
    <t>Suzuki</t>
  </si>
  <si>
    <t>Renault Kangoo</t>
  </si>
  <si>
    <t>Opel Vectra</t>
  </si>
  <si>
    <t>2009.</t>
  </si>
  <si>
    <t>2010.-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</si>
  <si>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</si>
  <si>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</si>
  <si>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</si>
  <si>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</si>
  <si>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</si>
  <si>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</si>
  <si>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</si>
  <si>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Dózsa -Ifjúság összekötő út építés</t>
  </si>
  <si>
    <t>Fürdő Keleti oldal út építés</t>
  </si>
  <si>
    <t>Lenin u. 1. - 3. parkoló építés</t>
  </si>
  <si>
    <t>Közvilágítás kiépítése a Baglastól a Szigetvári utcáig Madách u., Sport u.</t>
  </si>
  <si>
    <t>Gábor Áron Múzeum Köz</t>
  </si>
  <si>
    <t>Csalogány, Orgona utca közvilágítás, kiépítés</t>
  </si>
  <si>
    <t>Panelprogram /Múzeum köz 4-10/</t>
  </si>
  <si>
    <t>LKFT-LA</t>
  </si>
  <si>
    <t>Kórház rekonstrukció /végszámla/</t>
  </si>
  <si>
    <t>Nevelési Tanácsadó tetőtér beépítés I. ütem</t>
  </si>
  <si>
    <t>Szabadság utca északi oldal járda felújítása</t>
  </si>
  <si>
    <t>Lenin utca felújítása Rákóczi utcától Berzsenyi ztcáig</t>
  </si>
  <si>
    <t>TEUT</t>
  </si>
  <si>
    <t>Lengyelkert u. felújítása</t>
  </si>
  <si>
    <t>Nagyértékű tűzoltási és műszaki mentési szakfelszerelés korszerűsítése</t>
  </si>
  <si>
    <t>Tanuszoda műszaki ellenőrzés, lebonyolítás</t>
  </si>
  <si>
    <t>Horvátkút templom felújítás</t>
  </si>
  <si>
    <t>Bize kultúrház felújítás</t>
  </si>
  <si>
    <t>Marcali Városi Önkormányzat Intézményeinek 2007. évi bevételeiről és kiadásairól</t>
  </si>
  <si>
    <t>Piac utca zárt csapadékvíz elvezető tervezése</t>
  </si>
  <si>
    <t>Noszlopy utca 80 - 92 nyílt csapadékvíz 
elvezető árok tervezése</t>
  </si>
  <si>
    <t>Hegyalja - Damjanich utca csapadékvíz elvezető tervezése</t>
  </si>
  <si>
    <t>Gombai városrész belvízelvezetési terv elkészítése</t>
  </si>
  <si>
    <t>Gyóta vízvezeték építés</t>
  </si>
  <si>
    <t>Dózsa György u. 13. parkoló építés</t>
  </si>
  <si>
    <t>TEKI 70%</t>
  </si>
  <si>
    <t>Kéthely- Marcali - Boronka kerékpárút építése</t>
  </si>
  <si>
    <t>DDOP 90%</t>
  </si>
  <si>
    <t>Egyéb áthúzódó útfelújítások</t>
  </si>
  <si>
    <t>Kisgombai utca közvilágítás tervezés és építés</t>
  </si>
  <si>
    <t>Szemünkfénye program</t>
  </si>
  <si>
    <t>Noszlopy Iskola vizesblokkok felújítása</t>
  </si>
  <si>
    <t>Villamosenergia korszerűsítés I. ütem</t>
  </si>
  <si>
    <t>Főépület földszint akadálymentesítés és javítások</t>
  </si>
  <si>
    <t>Ágazati OP 90%</t>
  </si>
  <si>
    <t>Játszótér építés Dózsa u. 7 mellett</t>
  </si>
  <si>
    <t>Ökotárs A.</t>
  </si>
  <si>
    <t>Borút tervezése</t>
  </si>
  <si>
    <t>Csibészke Grund felújítása</t>
  </si>
  <si>
    <t>Városi térfigyelő rendszer kiépítése</t>
  </si>
  <si>
    <t>Szökőkút kavicságyazat készítése /Szabadtéri színpad melletti/</t>
  </si>
  <si>
    <t>Városi szennyvízcsatlakozások kiépítése</t>
  </si>
  <si>
    <t>Mobilitás</t>
  </si>
  <si>
    <t>BM OBMK 50%</t>
  </si>
  <si>
    <t>Berzsenyi utca felújítása Lenin utcától Széchenyi utcáig</t>
  </si>
  <si>
    <t>Vereckei utca felújítása</t>
  </si>
  <si>
    <t>Somogyi utca felújítása</t>
  </si>
  <si>
    <t>Rózsa utca felújítása</t>
  </si>
  <si>
    <t>Polgármesteri hivatal vízbetáp nyomócső cseréje</t>
  </si>
  <si>
    <t>Park utcai óvoda felújítása</t>
  </si>
  <si>
    <t>Játszótér felújítás</t>
  </si>
  <si>
    <t>Kálvária felújítás</t>
  </si>
  <si>
    <t>TEUT 50%</t>
  </si>
  <si>
    <t>Mobilitás 50%</t>
  </si>
  <si>
    <t>6/A sz. Melléklet</t>
  </si>
  <si>
    <t>Önkormányzati lakások kialakítása</t>
  </si>
  <si>
    <t>Széchenyi u. nővérszálló tetőtér</t>
  </si>
  <si>
    <t>Tavasz u. orvosi rendelő tetőtér</t>
  </si>
  <si>
    <t>Béke utca déli oldal Orgona utca összekötése /tervezés építés és csapadék víz elvezetés/</t>
  </si>
  <si>
    <t>Bizei utca járda felújítás a Kultúrházig</t>
  </si>
  <si>
    <t xml:space="preserve">Dózsa Gy. utca déli oldalán Szigetvári utcától nyugatra járda felújítás </t>
  </si>
  <si>
    <t>Piac utca nyugati oldal járda tervezése és építése</t>
  </si>
  <si>
    <t>Puskás Tivadar u. K-i oldal járda felújítás</t>
  </si>
  <si>
    <t>Kazinczy utca és Piac utca között út építése</t>
  </si>
  <si>
    <t>Intézményi fejlesztési igények</t>
  </si>
  <si>
    <t>Becsült ktg.</t>
  </si>
  <si>
    <t>Megjegyzés</t>
  </si>
  <si>
    <t>Kultúrális ágazat</t>
  </si>
  <si>
    <t>Művelődési Házak</t>
  </si>
  <si>
    <t>Boronka Kultúrház tetőfelújítás, homlokzati nyílászárók cseréje</t>
  </si>
  <si>
    <t>Oktatás</t>
  </si>
  <si>
    <t>Régi épület déli oldali nyílászárók cseréje</t>
  </si>
  <si>
    <t>Tantermek felújítása (padlócsere)</t>
  </si>
  <si>
    <t>Kollégium második szint vizesblokkok felújítása</t>
  </si>
  <si>
    <t>Széchenyi Zsigmond Szakiskola</t>
  </si>
  <si>
    <t>Kastély épület előtér, folyosók festése</t>
  </si>
  <si>
    <t>Konyha, étterem bővítés</t>
  </si>
  <si>
    <t>Kézilabda pálya aszfaltozása</t>
  </si>
  <si>
    <t>Műhely épületek tető felújítása</t>
  </si>
  <si>
    <t>Magtár épület vakolás, nyílászáró csere, csatornázás</t>
  </si>
  <si>
    <t>Konyha és tanügyi épület tetőhéjazat felújítás</t>
  </si>
  <si>
    <t>Mikszáth Kálmán utcai Ált. Isk.</t>
  </si>
  <si>
    <t>Főépület keleti és déli oldal homlokzat felújítása</t>
  </si>
  <si>
    <t>Tornaterem északi oldalának szigetelése</t>
  </si>
  <si>
    <t>CLASP szárny tantermek burkolat csere</t>
  </si>
  <si>
    <t>Udvari sportpálya felújítás</t>
  </si>
  <si>
    <t>Udvari játszóeszközök beszerzése</t>
  </si>
  <si>
    <t>Medencék hasznosítása</t>
  </si>
  <si>
    <t>Noszlopy Gáspár Ált. Isk.</t>
  </si>
  <si>
    <t>Szintek közötti lépcsők felújítása</t>
  </si>
  <si>
    <t>Főépület nyugati oldalán nyílászáró csere</t>
  </si>
  <si>
    <t>Tűzcsapok vízellátó rendszerének felújítása</t>
  </si>
  <si>
    <t>Lapos tetős épületszárnyon magas tető kialakítása</t>
  </si>
  <si>
    <t>Aula kialakítása</t>
  </si>
  <si>
    <t>Négy osztályterem és rajzterem kialakítása</t>
  </si>
  <si>
    <t>Táncterem kialakítása</t>
  </si>
  <si>
    <t>Zeneiskola</t>
  </si>
  <si>
    <t>Vizesblokkok felújítása</t>
  </si>
  <si>
    <t>1989 óta nem volt felújítva</t>
  </si>
  <si>
    <t>Petőfi utcából az iskolához vezető járda felújítása</t>
  </si>
  <si>
    <t>Műemlék jellegű kerítés felújítása</t>
  </si>
  <si>
    <t>Petőfi utcai homlokzat felújítása</t>
  </si>
  <si>
    <t>Központi Óvoda</t>
  </si>
  <si>
    <t>Posta közi épület É-i oldal nyílászárók cseréje</t>
  </si>
  <si>
    <t>É-i oldalon csak 16-18 C fokos hőmérséklet biztosítható</t>
  </si>
  <si>
    <t>Katona J. utca</t>
  </si>
  <si>
    <t>Kazánház tető javítása</t>
  </si>
  <si>
    <t>Külső hőszigetelés, nyílászáró csere</t>
  </si>
  <si>
    <t>Csoportszobákban új álmennyezet kialakítása</t>
  </si>
  <si>
    <t>Belső udvar aszfaltozása</t>
  </si>
  <si>
    <t>Felnőtt öltözők, vezetői iroda felújítása</t>
  </si>
  <si>
    <t>Udvari árok lefedése</t>
  </si>
  <si>
    <t>GAMESZ kezelésében van jelenleg</t>
  </si>
  <si>
    <t>Táncsics Óvoda</t>
  </si>
  <si>
    <t>Felnőtt szociális helyiségek felújítása</t>
  </si>
  <si>
    <t>Homlokzat felújítás és nyílászáró csere az egész épületen</t>
  </si>
  <si>
    <t>Egyéb ágazat</t>
  </si>
  <si>
    <t>SZESZK</t>
  </si>
  <si>
    <t>Bölcsőde</t>
  </si>
  <si>
    <t>Teraszokat elválasztó pillérek leázásánek megszűntetése</t>
  </si>
  <si>
    <t>Gazdasági bejáró felújítása</t>
  </si>
  <si>
    <t>Konyhai nyílászárók cseréje</t>
  </si>
  <si>
    <t>Kerítés lábazat felújítása</t>
  </si>
  <si>
    <t>Idősek Otthona (Noszlopy utca)</t>
  </si>
  <si>
    <t>Udvari épület felújítása</t>
  </si>
  <si>
    <t>Gépkocsi bejáró térburkolása</t>
  </si>
  <si>
    <t>Régi rész fűtés korszerűsítése</t>
  </si>
  <si>
    <t>Gazdasági bejáró terasz befedés, felújítás</t>
  </si>
  <si>
    <t>Régi épületrész bútorzat cseréje</t>
  </si>
  <si>
    <t>Tűzoltóparancsnokság</t>
  </si>
  <si>
    <t>Új tűzoltó laktanya építése</t>
  </si>
  <si>
    <t>239/2003 XII.18 testületi határozatban foglalt helykijelölés szerint.</t>
  </si>
  <si>
    <t>Marcali Város csapadék és belvíz elvezetése</t>
  </si>
  <si>
    <t>Városi Intézmények akadálymentesítés</t>
  </si>
  <si>
    <t>Bize Kultúrház nagyterem parketta felújítása</t>
  </si>
  <si>
    <t>Gyóta kultúrház felújítás</t>
  </si>
  <si>
    <t>Gyóta Kultúrház negyterem szigetelés, burkolat csere</t>
  </si>
  <si>
    <t>Marcali Városi Önkormányzat 2007. évi</t>
  </si>
  <si>
    <t>DRV által végzett rekonstrukciós munkák</t>
  </si>
  <si>
    <t>Puskás T. utca betonozott árok bontása, zárt csapadékvíz elvezető rendszer kiépítése</t>
  </si>
  <si>
    <t>Marcali Városi Önkormányzat 2007. évi bevételeiről és kiadásairól</t>
  </si>
  <si>
    <t>I. Működési célú (folyó) bevételek, működési célú (folyó) kiadások mérlege
(Önkormányzati szinten 2007)</t>
  </si>
  <si>
    <t>II. Tőkejellegű bevételek és kiadások mérlege
(Önkormányzati szinten 2007)</t>
  </si>
  <si>
    <t>Marcali Városi Önkormányzat Polgármesteri Hivatalának 2007. évi működési kiadásai</t>
  </si>
  <si>
    <t>CÉDE 70%</t>
  </si>
  <si>
    <t>2007. évi 
terv</t>
  </si>
  <si>
    <t>2007. Évi terv</t>
  </si>
  <si>
    <t>Béke utca orvosi rendelők felújítása</t>
  </si>
  <si>
    <t>2007. évi engedélyezett létszámáról</t>
  </si>
  <si>
    <t>1.8   Helyi önk. fejlesztési, Vis maior feladatainak támogatása</t>
  </si>
  <si>
    <t>1.9   Címzett támogatás</t>
  </si>
  <si>
    <t>1.10   Céltámogatás</t>
  </si>
  <si>
    <t xml:space="preserve">1.11   ÖNHIKI, egyéb </t>
  </si>
  <si>
    <t>2007. évi nyitó létszám</t>
  </si>
  <si>
    <t>2007. évi kv. létszámkeret</t>
  </si>
  <si>
    <t>Vízkészlet járulék</t>
  </si>
  <si>
    <t>Gombai részönkormányzat támogatása</t>
  </si>
  <si>
    <t>2009. évre</t>
  </si>
  <si>
    <t>Marcali Városi Önkormányzat 2007.-2008.-2009. évi</t>
  </si>
  <si>
    <t>Előirányzati ütemterv 2007. évre</t>
  </si>
  <si>
    <t>Támogatás megelőlegező hitel</t>
  </si>
  <si>
    <t>Összesen (1+13+14+16)</t>
  </si>
  <si>
    <t>térítési díj, kártérítések elengedése</t>
  </si>
  <si>
    <t>lakásépítéshez, felújításhoz nyújtott kölcsönök</t>
  </si>
  <si>
    <t>vállalkozók kommunális adója</t>
  </si>
  <si>
    <t>iparűzési adó</t>
  </si>
  <si>
    <t>gépjárműadó</t>
  </si>
  <si>
    <t>helyiségek, eszközök hasznosításából származó bevétel</t>
  </si>
  <si>
    <t>Marcali Városi Önkormányzatának 2007. évi költségvetésének</t>
  </si>
  <si>
    <t xml:space="preserve">             Fejlesztési célú pénzeszközátadás</t>
  </si>
  <si>
    <t xml:space="preserve">                Női labdarúgás</t>
  </si>
  <si>
    <t>a 3/2007 (II.16.) számú rendelethez</t>
  </si>
  <si>
    <t>- Egységes Pedagógia Sz.</t>
  </si>
  <si>
    <t>a 3/2007 (II.16) számú rendelethez</t>
  </si>
  <si>
    <t>a 3/2007 (II.16.) sz. rendelethez</t>
  </si>
  <si>
    <t>a 3/2007 (II. 16.) sz. rendelethez</t>
  </si>
  <si>
    <t>Gizella utca kivitelezése+ Szent János árok felett híd építése</t>
  </si>
  <si>
    <t>Intézmények területén található játékok pótlása, javítása</t>
  </si>
  <si>
    <t>Marcali, Dózsa György utca végén található területek rehabilitációjának megvalósíthatósági tanulmánya</t>
  </si>
  <si>
    <t>BFT 70%</t>
  </si>
  <si>
    <t>Végvári- Zrínyi utca bel- és csapadékvíz- rendezés</t>
  </si>
  <si>
    <t>Intézményi átvilágítások kiadásai</t>
  </si>
  <si>
    <t>Hőszolgáltatás /Noszlopy, Mikszáth, Gimnázium, Óvoda/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</si>
</sst>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u val="single"/>
      <sz val="10"/>
      <name val="Arial"/>
      <family val="2"/>
    </font>
    <font>
      <b/>
      <sz val="9.25"/>
      <name val="Arial"/>
      <family val="0"/>
    </font>
    <font>
      <sz val="10"/>
      <name val="Arial CE"/>
      <family val="0"/>
    </font>
    <font>
      <sz val="9.75"/>
      <name val="Arial"/>
      <family val="0"/>
    </font>
    <font>
      <b/>
      <sz val="10"/>
      <name val="Arial CE"/>
      <family val="0"/>
    </font>
    <font>
      <b/>
      <sz val="9.5"/>
      <name val="Arial"/>
      <family val="0"/>
    </font>
    <font>
      <sz val="7"/>
      <name val="Arial"/>
      <family val="2"/>
    </font>
    <font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0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6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wrapText="1"/>
    </xf>
    <xf numFmtId="3" fontId="4" fillId="3" borderId="6" xfId="0" applyNumberFormat="1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1" fillId="0" borderId="9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2" borderId="6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 indent="3"/>
    </xf>
    <xf numFmtId="0" fontId="1" fillId="0" borderId="6" xfId="0" applyFont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7" fillId="0" borderId="0" xfId="24" applyNumberFormat="1" applyFont="1" applyAlignment="1">
      <alignment vertical="center" wrapText="1"/>
      <protection/>
    </xf>
    <xf numFmtId="0" fontId="19" fillId="0" borderId="0" xfId="24" applyFont="1" applyAlignment="1">
      <alignment horizontal="center" vertical="center" wrapText="1"/>
      <protection/>
    </xf>
    <xf numFmtId="0" fontId="19" fillId="0" borderId="0" xfId="24" applyFont="1" applyAlignment="1">
      <alignment vertical="center" wrapText="1"/>
      <protection/>
    </xf>
    <xf numFmtId="0" fontId="16" fillId="0" borderId="0" xfId="24" applyAlignment="1">
      <alignment vertical="center" wrapText="1"/>
      <protection/>
    </xf>
    <xf numFmtId="0" fontId="21" fillId="0" borderId="0" xfId="24" applyFont="1" applyAlignment="1">
      <alignment vertical="center" wrapText="1"/>
      <protection/>
    </xf>
    <xf numFmtId="0" fontId="16" fillId="0" borderId="0" xfId="24">
      <alignment/>
      <protection/>
    </xf>
    <xf numFmtId="0" fontId="22" fillId="0" borderId="0" xfId="24" applyFont="1" applyAlignment="1">
      <alignment vertical="center" wrapText="1"/>
      <protection/>
    </xf>
    <xf numFmtId="0" fontId="20" fillId="0" borderId="0" xfId="24" applyFont="1" applyAlignment="1">
      <alignment vertical="center" wrapText="1"/>
      <protection/>
    </xf>
    <xf numFmtId="0" fontId="1" fillId="0" borderId="21" xfId="24" applyFont="1" applyBorder="1" applyAlignment="1">
      <alignment vertical="center" wrapText="1"/>
      <protection/>
    </xf>
    <xf numFmtId="167" fontId="1" fillId="0" borderId="13" xfId="24" applyNumberFormat="1" applyFont="1" applyBorder="1" applyAlignment="1" applyProtection="1">
      <alignment vertical="center" wrapText="1"/>
      <protection locked="0"/>
    </xf>
    <xf numFmtId="0" fontId="1" fillId="0" borderId="22" xfId="24" applyFont="1" applyBorder="1" applyAlignment="1">
      <alignment vertical="center" wrapText="1"/>
      <protection/>
    </xf>
    <xf numFmtId="167" fontId="1" fillId="0" borderId="6" xfId="24" applyNumberFormat="1" applyFont="1" applyBorder="1" applyAlignment="1" applyProtection="1">
      <alignment vertical="center" wrapText="1"/>
      <protection locked="0"/>
    </xf>
    <xf numFmtId="0" fontId="1" fillId="0" borderId="23" xfId="24" applyFont="1" applyBorder="1" applyAlignment="1">
      <alignment vertical="center" wrapText="1"/>
      <protection/>
    </xf>
    <xf numFmtId="167" fontId="1" fillId="0" borderId="24" xfId="24" applyNumberFormat="1" applyFont="1" applyBorder="1" applyAlignment="1" applyProtection="1">
      <alignment vertical="center" wrapText="1"/>
      <protection locked="0"/>
    </xf>
    <xf numFmtId="167" fontId="1" fillId="0" borderId="25" xfId="24" applyNumberFormat="1" applyFont="1" applyBorder="1" applyAlignment="1" applyProtection="1">
      <alignment vertical="center" wrapText="1"/>
      <protection locked="0"/>
    </xf>
    <xf numFmtId="167" fontId="4" fillId="0" borderId="26" xfId="24" applyNumberFormat="1" applyFont="1" applyBorder="1" applyAlignment="1">
      <alignment vertical="center" wrapText="1"/>
      <protection/>
    </xf>
    <xf numFmtId="167" fontId="4" fillId="0" borderId="27" xfId="24" applyNumberFormat="1" applyFont="1" applyBorder="1" applyAlignment="1">
      <alignment vertical="center" wrapText="1"/>
      <protection/>
    </xf>
    <xf numFmtId="167" fontId="4" fillId="0" borderId="0" xfId="24" applyNumberFormat="1" applyFont="1" applyBorder="1" applyAlignment="1">
      <alignment vertical="center" wrapText="1"/>
      <protection/>
    </xf>
    <xf numFmtId="0" fontId="1" fillId="0" borderId="0" xfId="24" applyFont="1">
      <alignment/>
      <protection/>
    </xf>
    <xf numFmtId="0" fontId="1" fillId="0" borderId="28" xfId="24" applyFont="1" applyBorder="1" applyAlignment="1">
      <alignment vertical="center" wrapText="1"/>
      <protection/>
    </xf>
    <xf numFmtId="167" fontId="1" fillId="0" borderId="29" xfId="24" applyNumberFormat="1" applyFont="1" applyBorder="1" applyAlignment="1" applyProtection="1">
      <alignment vertical="center" wrapText="1"/>
      <protection locked="0"/>
    </xf>
    <xf numFmtId="167" fontId="4" fillId="0" borderId="24" xfId="24" applyNumberFormat="1" applyFont="1" applyBorder="1" applyAlignment="1">
      <alignment vertical="center" wrapText="1"/>
      <protection/>
    </xf>
    <xf numFmtId="167" fontId="4" fillId="0" borderId="25" xfId="24" applyNumberFormat="1" applyFont="1" applyBorder="1" applyAlignment="1">
      <alignment vertical="center" wrapText="1"/>
      <protection/>
    </xf>
    <xf numFmtId="167" fontId="23" fillId="0" borderId="0" xfId="24" applyNumberFormat="1" applyFont="1" applyAlignment="1">
      <alignment horizontal="center" vertical="center" wrapText="1"/>
      <protection/>
    </xf>
    <xf numFmtId="167" fontId="23" fillId="0" borderId="0" xfId="24" applyNumberFormat="1" applyFont="1" applyAlignment="1">
      <alignment vertical="center" wrapText="1"/>
      <protection/>
    </xf>
    <xf numFmtId="167" fontId="11" fillId="0" borderId="0" xfId="24" applyNumberFormat="1" applyFont="1" applyAlignment="1">
      <alignment horizontal="right"/>
      <protection/>
    </xf>
    <xf numFmtId="0" fontId="4" fillId="0" borderId="30" xfId="24" applyFont="1" applyBorder="1" applyAlignment="1">
      <alignment horizontal="center" vertical="center" wrapText="1"/>
      <protection/>
    </xf>
    <xf numFmtId="0" fontId="4" fillId="0" borderId="31" xfId="24" applyFont="1" applyBorder="1" applyAlignment="1">
      <alignment horizontal="center" vertical="center" wrapText="1"/>
      <protection/>
    </xf>
    <xf numFmtId="0" fontId="4" fillId="0" borderId="32" xfId="24" applyFont="1" applyBorder="1" applyAlignment="1">
      <alignment horizontal="center" vertical="center" wrapText="1"/>
      <protection/>
    </xf>
    <xf numFmtId="0" fontId="4" fillId="0" borderId="33" xfId="24" applyFont="1" applyBorder="1" applyAlignment="1">
      <alignment horizontal="centerContinuous" vertical="center" wrapText="1"/>
      <protection/>
    </xf>
    <xf numFmtId="0" fontId="4" fillId="0" borderId="26" xfId="24" applyFont="1" applyBorder="1" applyAlignment="1">
      <alignment horizontal="centerContinuous" vertical="center" wrapText="1"/>
      <protection/>
    </xf>
    <xf numFmtId="0" fontId="4" fillId="0" borderId="27" xfId="24" applyFont="1" applyBorder="1" applyAlignment="1">
      <alignment horizontal="centerContinuous" vertical="center" wrapText="1"/>
      <protection/>
    </xf>
    <xf numFmtId="0" fontId="4" fillId="0" borderId="23" xfId="24" applyFont="1" applyBorder="1" applyAlignment="1">
      <alignment vertical="center" wrapText="1"/>
      <protection/>
    </xf>
    <xf numFmtId="0" fontId="4" fillId="0" borderId="33" xfId="24" applyFont="1" applyBorder="1" applyAlignment="1">
      <alignment vertical="center" wrapText="1"/>
      <protection/>
    </xf>
    <xf numFmtId="0" fontId="4" fillId="0" borderId="0" xfId="24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24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7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35" xfId="0" applyFont="1" applyBorder="1" applyAlignment="1">
      <alignment/>
    </xf>
    <xf numFmtId="0" fontId="4" fillId="0" borderId="30" xfId="0" applyFont="1" applyFill="1" applyBorder="1" applyAlignment="1">
      <alignment vertical="top" wrapText="1"/>
    </xf>
    <xf numFmtId="0" fontId="12" fillId="0" borderId="32" xfId="0" applyFont="1" applyBorder="1" applyAlignment="1">
      <alignment/>
    </xf>
    <xf numFmtId="0" fontId="22" fillId="0" borderId="36" xfId="25" applyFont="1" applyBorder="1" applyAlignment="1" applyProtection="1">
      <alignment horizontal="center" vertical="center" wrapText="1"/>
      <protection/>
    </xf>
    <xf numFmtId="0" fontId="22" fillId="0" borderId="37" xfId="25" applyFont="1" applyBorder="1" applyAlignment="1" applyProtection="1">
      <alignment horizontal="center" vertical="center"/>
      <protection/>
    </xf>
    <xf numFmtId="0" fontId="22" fillId="0" borderId="38" xfId="25" applyFont="1" applyBorder="1" applyAlignment="1" applyProtection="1">
      <alignment horizontal="center" vertical="center"/>
      <protection/>
    </xf>
    <xf numFmtId="0" fontId="25" fillId="0" borderId="0" xfId="25" applyProtection="1">
      <alignment/>
      <protection/>
    </xf>
    <xf numFmtId="0" fontId="26" fillId="0" borderId="6" xfId="25" applyFont="1" applyBorder="1" applyAlignment="1" applyProtection="1">
      <alignment vertical="center"/>
      <protection/>
    </xf>
    <xf numFmtId="0" fontId="25" fillId="0" borderId="0" xfId="25" applyAlignment="1" applyProtection="1">
      <alignment vertical="center"/>
      <protection/>
    </xf>
    <xf numFmtId="0" fontId="25" fillId="0" borderId="0" xfId="25" applyAlignment="1" applyProtection="1">
      <alignment vertical="center"/>
      <protection locked="0"/>
    </xf>
    <xf numFmtId="0" fontId="22" fillId="0" borderId="39" xfId="25" applyFont="1" applyBorder="1" applyAlignment="1" applyProtection="1">
      <alignment vertical="center"/>
      <protection/>
    </xf>
    <xf numFmtId="167" fontId="22" fillId="0" borderId="39" xfId="25" applyNumberFormat="1" applyFont="1" applyBorder="1" applyAlignment="1" applyProtection="1">
      <alignment vertical="center"/>
      <protection/>
    </xf>
    <xf numFmtId="167" fontId="22" fillId="0" borderId="40" xfId="25" applyNumberFormat="1" applyFont="1" applyBorder="1" applyAlignment="1" applyProtection="1">
      <alignment vertical="center"/>
      <protection/>
    </xf>
    <xf numFmtId="0" fontId="16" fillId="0" borderId="0" xfId="25" applyFont="1" applyProtection="1">
      <alignment/>
      <protection/>
    </xf>
    <xf numFmtId="0" fontId="16" fillId="0" borderId="0" xfId="25" applyFont="1" applyProtection="1">
      <alignment/>
      <protection locked="0"/>
    </xf>
    <xf numFmtId="0" fontId="25" fillId="0" borderId="0" xfId="25" applyProtection="1">
      <alignment/>
      <protection locked="0"/>
    </xf>
    <xf numFmtId="0" fontId="16" fillId="0" borderId="41" xfId="25" applyFont="1" applyBorder="1" applyAlignment="1" applyProtection="1">
      <alignment horizontal="left" vertical="center"/>
      <protection/>
    </xf>
    <xf numFmtId="167" fontId="16" fillId="0" borderId="6" xfId="25" applyNumberFormat="1" applyFont="1" applyBorder="1" applyAlignment="1" applyProtection="1">
      <alignment vertical="center"/>
      <protection/>
    </xf>
    <xf numFmtId="167" fontId="16" fillId="0" borderId="42" xfId="25" applyNumberFormat="1" applyFont="1" applyBorder="1" applyAlignment="1" applyProtection="1">
      <alignment vertical="center"/>
      <protection/>
    </xf>
    <xf numFmtId="0" fontId="16" fillId="0" borderId="6" xfId="25" applyFont="1" applyBorder="1" applyAlignment="1" applyProtection="1">
      <alignment vertical="center"/>
      <protection locked="0"/>
    </xf>
    <xf numFmtId="167" fontId="16" fillId="0" borderId="6" xfId="25" applyNumberFormat="1" applyFont="1" applyBorder="1" applyAlignment="1" applyProtection="1">
      <alignment vertical="center"/>
      <protection locked="0"/>
    </xf>
    <xf numFmtId="0" fontId="16" fillId="0" borderId="43" xfId="25" applyFont="1" applyBorder="1" applyAlignment="1" applyProtection="1">
      <alignment horizontal="left" vertical="center"/>
      <protection/>
    </xf>
    <xf numFmtId="0" fontId="22" fillId="0" borderId="43" xfId="25" applyFont="1" applyBorder="1" applyAlignment="1" applyProtection="1">
      <alignment horizontal="left" vertical="center"/>
      <protection/>
    </xf>
    <xf numFmtId="167" fontId="16" fillId="0" borderId="0" xfId="22" applyNumberFormat="1" applyAlignment="1">
      <alignment horizontal="center" vertical="center" wrapText="1"/>
      <protection/>
    </xf>
    <xf numFmtId="167" fontId="16" fillId="0" borderId="0" xfId="22" applyNumberFormat="1" applyAlignment="1">
      <alignment vertical="center" wrapText="1"/>
      <protection/>
    </xf>
    <xf numFmtId="167" fontId="18" fillId="0" borderId="0" xfId="22" applyNumberFormat="1" applyFont="1" applyAlignment="1">
      <alignment horizontal="right" vertical="center"/>
      <protection/>
    </xf>
    <xf numFmtId="167" fontId="19" fillId="0" borderId="44" xfId="22" applyNumberFormat="1" applyFont="1" applyBorder="1" applyAlignment="1">
      <alignment horizontal="center" vertical="center"/>
      <protection/>
    </xf>
    <xf numFmtId="167" fontId="19" fillId="0" borderId="45" xfId="22" applyNumberFormat="1" applyFont="1" applyBorder="1" applyAlignment="1">
      <alignment horizontal="center"/>
      <protection/>
    </xf>
    <xf numFmtId="167" fontId="19" fillId="0" borderId="46" xfId="22" applyNumberFormat="1" applyFont="1" applyBorder="1" applyAlignment="1">
      <alignment horizontal="center"/>
      <protection/>
    </xf>
    <xf numFmtId="167" fontId="20" fillId="0" borderId="47" xfId="22" applyNumberFormat="1" applyFont="1" applyBorder="1" applyAlignment="1">
      <alignment horizontal="centerContinuous" vertical="center"/>
      <protection/>
    </xf>
    <xf numFmtId="167" fontId="19" fillId="0" borderId="48" xfId="22" applyNumberFormat="1" applyFont="1" applyBorder="1" applyAlignment="1">
      <alignment horizontal="centerContinuous" vertical="center"/>
      <protection/>
    </xf>
    <xf numFmtId="167" fontId="19" fillId="0" borderId="8" xfId="22" applyNumberFormat="1" applyFont="1" applyBorder="1" applyAlignment="1">
      <alignment horizontal="centerContinuous" vertical="center"/>
      <protection/>
    </xf>
    <xf numFmtId="167" fontId="19" fillId="0" borderId="0" xfId="22" applyNumberFormat="1" applyFont="1" applyAlignment="1">
      <alignment vertical="center"/>
      <protection/>
    </xf>
    <xf numFmtId="167" fontId="20" fillId="0" borderId="2" xfId="22" applyNumberFormat="1" applyFont="1" applyBorder="1" applyAlignment="1">
      <alignment horizontal="center" vertical="center"/>
      <protection/>
    </xf>
    <xf numFmtId="167" fontId="19" fillId="0" borderId="49" xfId="22" applyNumberFormat="1" applyFont="1" applyBorder="1" applyAlignment="1">
      <alignment horizontal="center" vertical="center" wrapText="1"/>
      <protection/>
    </xf>
    <xf numFmtId="167" fontId="19" fillId="0" borderId="50" xfId="22" applyNumberFormat="1" applyFont="1" applyBorder="1" applyAlignment="1">
      <alignment horizontal="center" vertical="center"/>
      <protection/>
    </xf>
    <xf numFmtId="167" fontId="19" fillId="0" borderId="51" xfId="22" applyNumberFormat="1" applyFont="1" applyBorder="1" applyAlignment="1">
      <alignment horizontal="center" vertical="center"/>
      <protection/>
    </xf>
    <xf numFmtId="167" fontId="19" fillId="0" borderId="25" xfId="22" applyNumberFormat="1" applyFont="1" applyBorder="1" applyAlignment="1">
      <alignment horizontal="center" vertical="center" wrapText="1"/>
      <protection/>
    </xf>
    <xf numFmtId="167" fontId="28" fillId="0" borderId="2" xfId="22" applyNumberFormat="1" applyFont="1" applyBorder="1" applyAlignment="1">
      <alignment horizontal="center"/>
      <protection/>
    </xf>
    <xf numFmtId="167" fontId="19" fillId="0" borderId="0" xfId="22" applyNumberFormat="1" applyFont="1" applyAlignment="1">
      <alignment horizontal="center" vertical="center"/>
      <protection/>
    </xf>
    <xf numFmtId="167" fontId="19" fillId="0" borderId="4" xfId="22" applyNumberFormat="1" applyFont="1" applyBorder="1" applyAlignment="1">
      <alignment vertical="center" wrapText="1"/>
      <protection/>
    </xf>
    <xf numFmtId="167" fontId="27" fillId="0" borderId="0" xfId="21" applyNumberFormat="1" applyFont="1" applyAlignment="1">
      <alignment vertical="center" wrapText="1"/>
      <protection/>
    </xf>
    <xf numFmtId="167" fontId="17" fillId="0" borderId="0" xfId="23" applyNumberFormat="1" applyFont="1" applyAlignment="1">
      <alignment horizontal="center" vertical="center" wrapText="1"/>
      <protection/>
    </xf>
    <xf numFmtId="167" fontId="17" fillId="0" borderId="0" xfId="23" applyNumberFormat="1" applyFont="1" applyAlignment="1">
      <alignment vertical="center" wrapText="1"/>
      <protection/>
    </xf>
    <xf numFmtId="167" fontId="18" fillId="0" borderId="0" xfId="23" applyNumberFormat="1" applyFont="1" applyAlignment="1">
      <alignment horizontal="right" vertical="center"/>
      <protection/>
    </xf>
    <xf numFmtId="0" fontId="22" fillId="0" borderId="30" xfId="23" applyFont="1" applyBorder="1" applyAlignment="1">
      <alignment horizontal="center" vertical="center" wrapText="1"/>
      <protection/>
    </xf>
    <xf numFmtId="0" fontId="19" fillId="0" borderId="31" xfId="23" applyFont="1" applyBorder="1" applyAlignment="1">
      <alignment horizontal="center" vertical="center" wrapText="1"/>
      <protection/>
    </xf>
    <xf numFmtId="0" fontId="19" fillId="0" borderId="32" xfId="23" applyFont="1" applyBorder="1" applyAlignment="1">
      <alignment horizontal="center" vertical="center" wrapText="1"/>
      <protection/>
    </xf>
    <xf numFmtId="0" fontId="22" fillId="0" borderId="0" xfId="23" applyFont="1" applyAlignment="1">
      <alignment horizontal="center" vertical="center" wrapText="1"/>
      <protection/>
    </xf>
    <xf numFmtId="0" fontId="22" fillId="0" borderId="31" xfId="23" applyFont="1" applyBorder="1" applyAlignment="1">
      <alignment horizontal="center" vertical="center" wrapText="1"/>
      <protection/>
    </xf>
    <xf numFmtId="0" fontId="22" fillId="0" borderId="32" xfId="23" applyFont="1" applyBorder="1" applyAlignment="1">
      <alignment horizontal="center" vertical="center" wrapText="1"/>
      <protection/>
    </xf>
    <xf numFmtId="0" fontId="16" fillId="0" borderId="21" xfId="23" applyBorder="1" applyAlignment="1">
      <alignment horizontal="center" vertical="center" wrapText="1"/>
      <protection/>
    </xf>
    <xf numFmtId="167" fontId="16" fillId="0" borderId="13" xfId="23" applyNumberFormat="1" applyBorder="1" applyAlignment="1" applyProtection="1">
      <alignment vertical="center" wrapText="1"/>
      <protection locked="0"/>
    </xf>
    <xf numFmtId="167" fontId="16" fillId="0" borderId="52" xfId="23" applyNumberFormat="1" applyBorder="1" applyAlignment="1" applyProtection="1">
      <alignment vertical="center" wrapText="1"/>
      <protection locked="0"/>
    </xf>
    <xf numFmtId="0" fontId="16" fillId="0" borderId="0" xfId="23" applyAlignment="1">
      <alignment vertical="center" wrapText="1"/>
      <protection/>
    </xf>
    <xf numFmtId="0" fontId="16" fillId="0" borderId="22" xfId="23" applyBorder="1" applyAlignment="1">
      <alignment horizontal="center" vertical="center" wrapText="1"/>
      <protection/>
    </xf>
    <xf numFmtId="167" fontId="16" fillId="0" borderId="6" xfId="23" applyNumberFormat="1" applyBorder="1" applyAlignment="1" applyProtection="1">
      <alignment vertical="center" wrapText="1"/>
      <protection locked="0"/>
    </xf>
    <xf numFmtId="167" fontId="16" fillId="0" borderId="35" xfId="23" applyNumberFormat="1" applyBorder="1" applyAlignment="1" applyProtection="1">
      <alignment vertical="center" wrapText="1"/>
      <protection locked="0"/>
    </xf>
    <xf numFmtId="0" fontId="22" fillId="0" borderId="33" xfId="23" applyFont="1" applyBorder="1" applyAlignment="1">
      <alignment horizontal="center" vertical="center" wrapText="1"/>
      <protection/>
    </xf>
    <xf numFmtId="0" fontId="19" fillId="0" borderId="26" xfId="23" applyFont="1" applyBorder="1" applyAlignment="1">
      <alignment vertical="center" wrapText="1"/>
      <protection/>
    </xf>
    <xf numFmtId="167" fontId="16" fillId="0" borderId="26" xfId="23" applyNumberFormat="1" applyBorder="1" applyAlignment="1">
      <alignment vertical="center" wrapText="1"/>
      <protection/>
    </xf>
    <xf numFmtId="167" fontId="16" fillId="0" borderId="27" xfId="23" applyNumberFormat="1" applyBorder="1" applyAlignment="1">
      <alignment vertical="center" wrapText="1"/>
      <protection/>
    </xf>
    <xf numFmtId="0" fontId="16" fillId="0" borderId="0" xfId="23" applyAlignment="1">
      <alignment horizontal="center" vertical="center" wrapText="1"/>
      <protection/>
    </xf>
    <xf numFmtId="167" fontId="16" fillId="0" borderId="0" xfId="19" applyNumberFormat="1" applyAlignment="1">
      <alignment vertical="center" wrapText="1"/>
      <protection/>
    </xf>
    <xf numFmtId="167" fontId="20" fillId="0" borderId="0" xfId="19" applyNumberFormat="1" applyFont="1" applyAlignment="1">
      <alignment horizontal="centerContinuous" vertical="center" wrapText="1"/>
      <protection/>
    </xf>
    <xf numFmtId="167" fontId="16" fillId="0" borderId="0" xfId="19" applyNumberFormat="1" applyAlignment="1">
      <alignment horizontal="centerContinuous" vertical="center"/>
      <protection/>
    </xf>
    <xf numFmtId="167" fontId="18" fillId="0" borderId="0" xfId="19" applyNumberFormat="1" applyFont="1" applyAlignment="1">
      <alignment horizontal="right" vertical="center"/>
      <protection/>
    </xf>
    <xf numFmtId="167" fontId="22" fillId="0" borderId="0" xfId="19" applyNumberFormat="1" applyFont="1" applyAlignment="1">
      <alignment horizontal="center" vertical="center" wrapText="1"/>
      <protection/>
    </xf>
    <xf numFmtId="167" fontId="16" fillId="0" borderId="0" xfId="19" applyNumberFormat="1" applyAlignment="1">
      <alignment horizontal="center" vertical="center" wrapText="1"/>
      <protection/>
    </xf>
    <xf numFmtId="167" fontId="16" fillId="0" borderId="0" xfId="20" applyNumberFormat="1" applyAlignment="1">
      <alignment vertical="center" wrapText="1"/>
      <protection/>
    </xf>
    <xf numFmtId="167" fontId="20" fillId="0" borderId="0" xfId="20" applyNumberFormat="1" applyFont="1" applyAlignment="1">
      <alignment horizontal="centerContinuous" vertical="center" wrapText="1"/>
      <protection/>
    </xf>
    <xf numFmtId="167" fontId="16" fillId="0" borderId="0" xfId="20" applyNumberFormat="1" applyAlignment="1">
      <alignment horizontal="centerContinuous" vertical="center"/>
      <protection/>
    </xf>
    <xf numFmtId="167" fontId="18" fillId="0" borderId="0" xfId="20" applyNumberFormat="1" applyFont="1" applyAlignment="1">
      <alignment horizontal="right" vertical="center"/>
      <protection/>
    </xf>
    <xf numFmtId="167" fontId="22" fillId="0" borderId="0" xfId="20" applyNumberFormat="1" applyFont="1" applyAlignment="1">
      <alignment horizontal="center" vertical="center" wrapText="1"/>
      <protection/>
    </xf>
    <xf numFmtId="167" fontId="16" fillId="0" borderId="0" xfId="20" applyNumberFormat="1" applyAlignment="1">
      <alignment horizontal="center" vertical="center" wrapText="1"/>
      <protection/>
    </xf>
    <xf numFmtId="3" fontId="4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32" fillId="0" borderId="0" xfId="0" applyFont="1" applyFill="1" applyBorder="1" applyAlignment="1">
      <alignment vertical="top" wrapText="1"/>
    </xf>
    <xf numFmtId="0" fontId="32" fillId="3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3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2" fillId="0" borderId="53" xfId="0" applyFont="1" applyFill="1" applyBorder="1" applyAlignment="1">
      <alignment vertical="top" wrapText="1"/>
    </xf>
    <xf numFmtId="0" fontId="32" fillId="3" borderId="4" xfId="0" applyFont="1" applyFill="1" applyBorder="1" applyAlignment="1">
      <alignment vertical="top" wrapText="1"/>
    </xf>
    <xf numFmtId="0" fontId="32" fillId="4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7" fontId="16" fillId="0" borderId="0" xfId="22" applyNumberFormat="1" applyFont="1" applyAlignment="1">
      <alignment vertical="center" wrapText="1"/>
      <protection/>
    </xf>
    <xf numFmtId="167" fontId="29" fillId="0" borderId="6" xfId="24" applyNumberFormat="1" applyFont="1" applyBorder="1" applyAlignment="1" applyProtection="1">
      <alignment vertical="center" wrapText="1"/>
      <protection locked="0"/>
    </xf>
    <xf numFmtId="167" fontId="29" fillId="0" borderId="35" xfId="24" applyNumberFormat="1" applyFont="1" applyBorder="1" applyAlignment="1" applyProtection="1">
      <alignment vertical="center" wrapText="1"/>
      <protection locked="0"/>
    </xf>
    <xf numFmtId="168" fontId="16" fillId="0" borderId="6" xfId="21" applyNumberFormat="1" applyFont="1" applyBorder="1" applyAlignment="1" applyProtection="1">
      <alignment vertical="center" wrapText="1"/>
      <protection locked="0"/>
    </xf>
    <xf numFmtId="0" fontId="1" fillId="0" borderId="54" xfId="0" applyFont="1" applyBorder="1" applyAlignment="1">
      <alignment horizontal="right" vertical="center" wrapText="1"/>
    </xf>
    <xf numFmtId="0" fontId="16" fillId="0" borderId="13" xfId="23" applyFont="1" applyBorder="1" applyAlignment="1" applyProtection="1">
      <alignment vertical="center" wrapText="1"/>
      <protection locked="0"/>
    </xf>
    <xf numFmtId="0" fontId="16" fillId="0" borderId="6" xfId="23" applyFont="1" applyBorder="1" applyAlignment="1" applyProtection="1">
      <alignment vertical="center" wrapText="1"/>
      <protection locked="0"/>
    </xf>
    <xf numFmtId="0" fontId="32" fillId="4" borderId="55" xfId="0" applyFont="1" applyFill="1" applyBorder="1" applyAlignment="1">
      <alignment vertical="top" wrapText="1"/>
    </xf>
    <xf numFmtId="0" fontId="2" fillId="3" borderId="56" xfId="0" applyFont="1" applyFill="1" applyBorder="1" applyAlignment="1">
      <alignment vertical="top" wrapText="1"/>
    </xf>
    <xf numFmtId="0" fontId="34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167" fontId="21" fillId="0" borderId="6" xfId="21" applyNumberFormat="1" applyFont="1" applyBorder="1" applyAlignment="1" applyProtection="1">
      <alignment vertical="center" wrapText="1"/>
      <protection locked="0"/>
    </xf>
    <xf numFmtId="3" fontId="1" fillId="0" borderId="57" xfId="0" applyNumberFormat="1" applyFont="1" applyBorder="1" applyAlignment="1">
      <alignment horizontal="right" vertical="top" wrapText="1"/>
    </xf>
    <xf numFmtId="0" fontId="16" fillId="0" borderId="0" xfId="23" applyFont="1" applyAlignment="1">
      <alignment horizontal="center" vertical="center" wrapText="1"/>
      <protection/>
    </xf>
    <xf numFmtId="167" fontId="1" fillId="0" borderId="52" xfId="24" applyNumberFormat="1" applyFont="1" applyBorder="1" applyAlignment="1" applyProtection="1">
      <alignment vertical="center" wrapText="1"/>
      <protection locked="0"/>
    </xf>
    <xf numFmtId="167" fontId="1" fillId="0" borderId="35" xfId="24" applyNumberFormat="1" applyFont="1" applyBorder="1" applyAlignment="1" applyProtection="1">
      <alignment vertical="center" wrapText="1"/>
      <protection locked="0"/>
    </xf>
    <xf numFmtId="167" fontId="1" fillId="0" borderId="58" xfId="24" applyNumberFormat="1" applyFont="1" applyBorder="1" applyAlignment="1" applyProtection="1">
      <alignment vertical="center" wrapText="1"/>
      <protection locked="0"/>
    </xf>
    <xf numFmtId="3" fontId="25" fillId="0" borderId="0" xfId="25" applyNumberFormat="1" applyAlignment="1" applyProtection="1">
      <alignment vertical="center"/>
      <protection locked="0"/>
    </xf>
    <xf numFmtId="3" fontId="25" fillId="0" borderId="0" xfId="25" applyNumberFormat="1" applyAlignment="1" applyProtection="1">
      <alignment vertical="center"/>
      <protection/>
    </xf>
    <xf numFmtId="0" fontId="12" fillId="0" borderId="59" xfId="0" applyFont="1" applyBorder="1" applyAlignment="1">
      <alignment/>
    </xf>
    <xf numFmtId="0" fontId="12" fillId="0" borderId="6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2" fillId="0" borderId="60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0" fontId="2" fillId="3" borderId="2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2" fillId="3" borderId="64" xfId="0" applyFont="1" applyFill="1" applyBorder="1" applyAlignment="1">
      <alignment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7" xfId="0" applyBorder="1" applyAlignment="1">
      <alignment vertical="center"/>
    </xf>
    <xf numFmtId="0" fontId="1" fillId="0" borderId="68" xfId="0" applyFont="1" applyBorder="1" applyAlignment="1">
      <alignment vertical="center" wrapText="1"/>
    </xf>
    <xf numFmtId="3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0" fontId="16" fillId="0" borderId="0" xfId="23" applyFont="1" applyAlignment="1">
      <alignment vertical="center" wrapText="1"/>
      <protection/>
    </xf>
    <xf numFmtId="0" fontId="16" fillId="0" borderId="0" xfId="23" applyFont="1" applyAlignment="1">
      <alignment horizontal="right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1" xfId="0" applyBorder="1" applyAlignment="1">
      <alignment vertical="center"/>
    </xf>
    <xf numFmtId="167" fontId="22" fillId="0" borderId="3" xfId="22" applyNumberFormat="1" applyFont="1" applyBorder="1" applyAlignment="1">
      <alignment horizontal="center" vertical="center" wrapText="1"/>
      <protection/>
    </xf>
    <xf numFmtId="167" fontId="22" fillId="0" borderId="2" xfId="22" applyNumberFormat="1" applyFont="1" applyBorder="1" applyAlignment="1">
      <alignment horizontal="center" vertical="center" wrapText="1"/>
      <protection/>
    </xf>
    <xf numFmtId="167" fontId="25" fillId="0" borderId="0" xfId="25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12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9" fontId="12" fillId="0" borderId="32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/>
    </xf>
    <xf numFmtId="9" fontId="0" fillId="0" borderId="52" xfId="0" applyNumberFormat="1" applyBorder="1" applyAlignment="1">
      <alignment/>
    </xf>
    <xf numFmtId="0" fontId="12" fillId="3" borderId="30" xfId="0" applyFont="1" applyFill="1" applyBorder="1" applyAlignment="1">
      <alignment/>
    </xf>
    <xf numFmtId="0" fontId="12" fillId="3" borderId="31" xfId="0" applyFont="1" applyFill="1" applyBorder="1" applyAlignment="1">
      <alignment horizontal="right"/>
    </xf>
    <xf numFmtId="0" fontId="12" fillId="3" borderId="32" xfId="0" applyFont="1" applyFill="1" applyBorder="1" applyAlignment="1">
      <alignment horizontal="right"/>
    </xf>
    <xf numFmtId="0" fontId="37" fillId="0" borderId="22" xfId="0" applyFont="1" applyBorder="1" applyAlignment="1">
      <alignment/>
    </xf>
    <xf numFmtId="0" fontId="37" fillId="0" borderId="71" xfId="0" applyFont="1" applyBorder="1" applyAlignment="1">
      <alignment wrapText="1"/>
    </xf>
    <xf numFmtId="0" fontId="39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9" fontId="12" fillId="0" borderId="32" xfId="0" applyNumberFormat="1" applyFont="1" applyBorder="1" applyAlignment="1">
      <alignment/>
    </xf>
    <xf numFmtId="0" fontId="37" fillId="0" borderId="21" xfId="0" applyFont="1" applyBorder="1" applyAlignment="1">
      <alignment/>
    </xf>
    <xf numFmtId="3" fontId="1" fillId="0" borderId="9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0" borderId="61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54" xfId="0" applyNumberFormat="1" applyFont="1" applyFill="1" applyBorder="1" applyAlignment="1">
      <alignment horizontal="right" vertical="center" wrapText="1"/>
    </xf>
    <xf numFmtId="0" fontId="4" fillId="3" borderId="67" xfId="0" applyFont="1" applyFill="1" applyBorder="1" applyAlignment="1">
      <alignment vertical="top" wrapText="1"/>
    </xf>
    <xf numFmtId="3" fontId="4" fillId="3" borderId="68" xfId="0" applyNumberFormat="1" applyFont="1" applyFill="1" applyBorder="1" applyAlignment="1">
      <alignment horizontal="right" vertical="center" wrapText="1"/>
    </xf>
    <xf numFmtId="3" fontId="4" fillId="3" borderId="69" xfId="0" applyNumberFormat="1" applyFont="1" applyFill="1" applyBorder="1" applyAlignment="1">
      <alignment horizontal="right" vertical="center" wrapText="1"/>
    </xf>
    <xf numFmtId="167" fontId="21" fillId="0" borderId="61" xfId="21" applyNumberFormat="1" applyFont="1" applyBorder="1" applyAlignment="1" applyProtection="1">
      <alignment vertical="center" wrapText="1"/>
      <protection locked="0"/>
    </xf>
    <xf numFmtId="0" fontId="6" fillId="3" borderId="50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3" borderId="23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3" fontId="2" fillId="3" borderId="24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3" fontId="1" fillId="0" borderId="29" xfId="0" applyNumberFormat="1" applyFont="1" applyBorder="1" applyAlignment="1">
      <alignment vertical="center" wrapText="1"/>
    </xf>
    <xf numFmtId="0" fontId="1" fillId="0" borderId="29" xfId="0" applyFont="1" applyBorder="1" applyAlignment="1">
      <alignment vertical="top" wrapText="1"/>
    </xf>
    <xf numFmtId="0" fontId="1" fillId="0" borderId="58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0" fontId="32" fillId="0" borderId="28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right" vertical="top" wrapText="1"/>
    </xf>
    <xf numFmtId="0" fontId="2" fillId="3" borderId="72" xfId="0" applyFont="1" applyFill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1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/>
    </xf>
    <xf numFmtId="3" fontId="1" fillId="0" borderId="73" xfId="0" applyNumberFormat="1" applyFont="1" applyFill="1" applyBorder="1" applyAlignment="1">
      <alignment horizontal="right"/>
    </xf>
    <xf numFmtId="0" fontId="32" fillId="0" borderId="73" xfId="0" applyFont="1" applyFill="1" applyBorder="1" applyAlignment="1">
      <alignment vertical="top" wrapText="1"/>
    </xf>
    <xf numFmtId="0" fontId="32" fillId="4" borderId="4" xfId="0" applyFont="1" applyFill="1" applyBorder="1" applyAlignment="1">
      <alignment vertical="top" wrapText="1"/>
    </xf>
    <xf numFmtId="0" fontId="4" fillId="5" borderId="74" xfId="0" applyFont="1" applyFill="1" applyBorder="1" applyAlignment="1">
      <alignment horizontal="center" vertical="top" wrapText="1"/>
    </xf>
    <xf numFmtId="0" fontId="4" fillId="3" borderId="75" xfId="0" applyFont="1" applyFill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 vertical="top" wrapText="1"/>
    </xf>
    <xf numFmtId="0" fontId="1" fillId="0" borderId="77" xfId="0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right" wrapText="1"/>
    </xf>
    <xf numFmtId="3" fontId="1" fillId="0" borderId="35" xfId="0" applyNumberFormat="1" applyFont="1" applyFill="1" applyBorder="1" applyAlignment="1">
      <alignment horizontal="right" vertical="top" wrapText="1"/>
    </xf>
    <xf numFmtId="3" fontId="1" fillId="0" borderId="78" xfId="0" applyNumberFormat="1" applyFont="1" applyFill="1" applyBorder="1" applyAlignment="1">
      <alignment wrapText="1"/>
    </xf>
    <xf numFmtId="3" fontId="1" fillId="0" borderId="52" xfId="0" applyNumberFormat="1" applyFont="1" applyBorder="1" applyAlignment="1">
      <alignment wrapText="1"/>
    </xf>
    <xf numFmtId="3" fontId="1" fillId="0" borderId="35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right" wrapText="1"/>
    </xf>
    <xf numFmtId="0" fontId="1" fillId="0" borderId="24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 quotePrefix="1">
      <alignment vertical="top" wrapText="1"/>
    </xf>
    <xf numFmtId="3" fontId="1" fillId="0" borderId="61" xfId="0" applyNumberFormat="1" applyFont="1" applyBorder="1" applyAlignment="1">
      <alignment horizontal="right" vertical="top" wrapText="1"/>
    </xf>
    <xf numFmtId="3" fontId="1" fillId="0" borderId="61" xfId="0" applyNumberFormat="1" applyFont="1" applyBorder="1" applyAlignment="1">
      <alignment horizontal="right" wrapText="1"/>
    </xf>
    <xf numFmtId="3" fontId="1" fillId="0" borderId="61" xfId="0" applyNumberFormat="1" applyFont="1" applyBorder="1" applyAlignment="1">
      <alignment horizontal="right" vertical="center" wrapText="1"/>
    </xf>
    <xf numFmtId="3" fontId="1" fillId="0" borderId="78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wrapText="1"/>
    </xf>
    <xf numFmtId="0" fontId="4" fillId="0" borderId="31" xfId="0" applyFont="1" applyBorder="1" applyAlignment="1">
      <alignment vertical="top" wrapText="1"/>
    </xf>
    <xf numFmtId="3" fontId="4" fillId="0" borderId="31" xfId="0" applyNumberFormat="1" applyFont="1" applyBorder="1" applyAlignment="1">
      <alignment horizontal="right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1" fillId="0" borderId="79" xfId="0" applyFont="1" applyBorder="1" applyAlignment="1">
      <alignment vertical="top" wrapText="1"/>
    </xf>
    <xf numFmtId="3" fontId="1" fillId="0" borderId="79" xfId="0" applyNumberFormat="1" applyFont="1" applyBorder="1" applyAlignment="1">
      <alignment horizontal="right" vertical="top" wrapText="1"/>
    </xf>
    <xf numFmtId="3" fontId="1" fillId="0" borderId="79" xfId="0" applyNumberFormat="1" applyFont="1" applyBorder="1" applyAlignment="1">
      <alignment horizontal="right" wrapText="1"/>
    </xf>
    <xf numFmtId="3" fontId="1" fillId="0" borderId="79" xfId="0" applyNumberFormat="1" applyFont="1" applyBorder="1" applyAlignment="1">
      <alignment horizontal="right" vertical="center" wrapText="1"/>
    </xf>
    <xf numFmtId="3" fontId="1" fillId="0" borderId="8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1" fillId="0" borderId="78" xfId="0" applyNumberFormat="1" applyFont="1" applyBorder="1" applyAlignment="1">
      <alignment horizontal="right" wrapText="1"/>
    </xf>
    <xf numFmtId="0" fontId="1" fillId="0" borderId="13" xfId="0" applyFont="1" applyBorder="1" applyAlignment="1">
      <alignment vertical="top" wrapText="1"/>
    </xf>
    <xf numFmtId="3" fontId="1" fillId="0" borderId="80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right" wrapText="1"/>
    </xf>
    <xf numFmtId="0" fontId="1" fillId="0" borderId="57" xfId="0" applyFont="1" applyBorder="1" applyAlignment="1">
      <alignment horizontal="left" vertical="top" wrapText="1"/>
    </xf>
    <xf numFmtId="3" fontId="1" fillId="0" borderId="57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3" fontId="1" fillId="0" borderId="84" xfId="0" applyNumberFormat="1" applyFont="1" applyBorder="1" applyAlignment="1">
      <alignment horizontal="right" vertical="top" wrapText="1"/>
    </xf>
    <xf numFmtId="3" fontId="1" fillId="0" borderId="85" xfId="0" applyNumberFormat="1" applyFont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1" fillId="0" borderId="44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63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88" xfId="0" applyFont="1" applyBorder="1" applyAlignment="1">
      <alignment/>
    </xf>
    <xf numFmtId="0" fontId="1" fillId="0" borderId="83" xfId="0" applyFont="1" applyBorder="1" applyAlignment="1">
      <alignment/>
    </xf>
    <xf numFmtId="167" fontId="2" fillId="0" borderId="0" xfId="19" applyNumberFormat="1" applyFont="1" applyAlignment="1">
      <alignment horizontal="centerContinuous" vertical="center" wrapText="1"/>
      <protection/>
    </xf>
    <xf numFmtId="167" fontId="1" fillId="0" borderId="0" xfId="19" applyNumberFormat="1" applyFont="1" applyAlignment="1">
      <alignment horizontal="centerContinuous" vertical="center"/>
      <protection/>
    </xf>
    <xf numFmtId="167" fontId="2" fillId="0" borderId="0" xfId="19" applyNumberFormat="1" applyFont="1" applyAlignment="1">
      <alignment horizontal="left" vertical="center" wrapText="1"/>
      <protection/>
    </xf>
    <xf numFmtId="167" fontId="1" fillId="0" borderId="0" xfId="19" applyNumberFormat="1" applyFont="1" applyAlignment="1">
      <alignment vertical="center" wrapText="1"/>
      <protection/>
    </xf>
    <xf numFmtId="167" fontId="2" fillId="0" borderId="0" xfId="19" applyNumberFormat="1" applyFont="1" applyAlignment="1">
      <alignment vertical="center" wrapText="1"/>
      <protection/>
    </xf>
    <xf numFmtId="167" fontId="43" fillId="0" borderId="0" xfId="19" applyNumberFormat="1" applyFont="1" applyAlignment="1">
      <alignment vertical="center" wrapText="1"/>
      <protection/>
    </xf>
    <xf numFmtId="167" fontId="2" fillId="3" borderId="30" xfId="19" applyNumberFormat="1" applyFont="1" applyFill="1" applyBorder="1" applyAlignment="1">
      <alignment horizontal="center" vertical="center" wrapText="1"/>
      <protection/>
    </xf>
    <xf numFmtId="167" fontId="4" fillId="3" borderId="31" xfId="19" applyNumberFormat="1" applyFont="1" applyFill="1" applyBorder="1" applyAlignment="1">
      <alignment horizontal="center" vertical="center" wrapText="1"/>
      <protection/>
    </xf>
    <xf numFmtId="167" fontId="4" fillId="3" borderId="32" xfId="19" applyNumberFormat="1" applyFont="1" applyFill="1" applyBorder="1" applyAlignment="1">
      <alignment horizontal="center" vertical="center" wrapText="1"/>
      <protection/>
    </xf>
    <xf numFmtId="167" fontId="1" fillId="0" borderId="21" xfId="19" applyNumberFormat="1" applyFont="1" applyBorder="1" applyAlignment="1">
      <alignment horizontal="left" vertical="center" wrapText="1"/>
      <protection/>
    </xf>
    <xf numFmtId="167" fontId="1" fillId="0" borderId="13" xfId="19" applyNumberFormat="1" applyFont="1" applyBorder="1" applyAlignment="1" applyProtection="1">
      <alignment horizontal="right" vertical="center" wrapText="1"/>
      <protection locked="0"/>
    </xf>
    <xf numFmtId="167" fontId="1" fillId="0" borderId="21" xfId="19" applyNumberFormat="1" applyFont="1" applyBorder="1" applyAlignment="1">
      <alignment vertical="center" wrapText="1"/>
      <protection/>
    </xf>
    <xf numFmtId="167" fontId="1" fillId="0" borderId="52" xfId="19" applyNumberFormat="1" applyFont="1" applyBorder="1" applyAlignment="1" applyProtection="1">
      <alignment horizontal="right" vertical="center" wrapText="1"/>
      <protection locked="0"/>
    </xf>
    <xf numFmtId="167" fontId="1" fillId="0" borderId="22" xfId="19" applyNumberFormat="1" applyFont="1" applyBorder="1" applyAlignment="1">
      <alignment horizontal="left" vertical="center" wrapText="1"/>
      <protection/>
    </xf>
    <xf numFmtId="167" fontId="1" fillId="0" borderId="6" xfId="19" applyNumberFormat="1" applyFont="1" applyBorder="1" applyAlignment="1" applyProtection="1">
      <alignment horizontal="right" vertical="center" wrapText="1"/>
      <protection locked="0"/>
    </xf>
    <xf numFmtId="167" fontId="1" fillId="0" borderId="22" xfId="19" applyNumberFormat="1" applyFont="1" applyBorder="1" applyAlignment="1">
      <alignment vertical="center" wrapText="1"/>
      <protection/>
    </xf>
    <xf numFmtId="167" fontId="1" fillId="0" borderId="35" xfId="19" applyNumberFormat="1" applyFont="1" applyBorder="1" applyAlignment="1" applyProtection="1">
      <alignment horizontal="right" vertical="center" wrapText="1"/>
      <protection locked="0"/>
    </xf>
    <xf numFmtId="167" fontId="1" fillId="0" borderId="22" xfId="19" applyNumberFormat="1" applyFont="1" applyBorder="1" applyAlignment="1" applyProtection="1">
      <alignment horizontal="left" vertical="center" wrapText="1"/>
      <protection locked="0"/>
    </xf>
    <xf numFmtId="167" fontId="1" fillId="0" borderId="6" xfId="19" applyNumberFormat="1" applyFont="1" applyBorder="1" applyAlignment="1" applyProtection="1">
      <alignment horizontal="center" vertical="center" wrapText="1"/>
      <protection locked="0"/>
    </xf>
    <xf numFmtId="167" fontId="1" fillId="0" borderId="35" xfId="19" applyNumberFormat="1" applyFont="1" applyBorder="1" applyAlignment="1" applyProtection="1">
      <alignment horizontal="center" vertical="center" wrapText="1"/>
      <protection locked="0"/>
    </xf>
    <xf numFmtId="167" fontId="1" fillId="0" borderId="22" xfId="19" applyNumberFormat="1" applyFont="1" applyBorder="1" applyAlignment="1" applyProtection="1">
      <alignment vertical="center" wrapText="1"/>
      <protection locked="0"/>
    </xf>
    <xf numFmtId="167" fontId="1" fillId="0" borderId="71" xfId="19" applyNumberFormat="1" applyFont="1" applyBorder="1" applyAlignment="1" applyProtection="1">
      <alignment horizontal="left" vertical="center" wrapText="1"/>
      <protection locked="0"/>
    </xf>
    <xf numFmtId="167" fontId="1" fillId="0" borderId="61" xfId="19" applyNumberFormat="1" applyFont="1" applyBorder="1" applyAlignment="1" applyProtection="1">
      <alignment horizontal="center" vertical="center" wrapText="1"/>
      <protection locked="0"/>
    </xf>
    <xf numFmtId="167" fontId="1" fillId="0" borderId="78" xfId="19" applyNumberFormat="1" applyFont="1" applyBorder="1" applyAlignment="1" applyProtection="1">
      <alignment horizontal="center" vertical="center" wrapText="1"/>
      <protection locked="0"/>
    </xf>
    <xf numFmtId="167" fontId="4" fillId="0" borderId="30" xfId="19" applyNumberFormat="1" applyFont="1" applyBorder="1" applyAlignment="1">
      <alignment horizontal="left" vertical="center" wrapText="1"/>
      <protection/>
    </xf>
    <xf numFmtId="167" fontId="4" fillId="0" borderId="31" xfId="19" applyNumberFormat="1" applyFont="1" applyBorder="1" applyAlignment="1">
      <alignment horizontal="center" vertical="center" wrapText="1"/>
      <protection/>
    </xf>
    <xf numFmtId="167" fontId="4" fillId="0" borderId="30" xfId="19" applyNumberFormat="1" applyFont="1" applyBorder="1" applyAlignment="1">
      <alignment vertical="center" wrapText="1"/>
      <protection/>
    </xf>
    <xf numFmtId="167" fontId="4" fillId="0" borderId="32" xfId="19" applyNumberFormat="1" applyFont="1" applyBorder="1" applyAlignment="1">
      <alignment horizontal="center" vertical="center" wrapText="1"/>
      <protection/>
    </xf>
    <xf numFmtId="167" fontId="44" fillId="0" borderId="33" xfId="19" applyNumberFormat="1" applyFont="1" applyBorder="1" applyAlignment="1">
      <alignment horizontal="left" vertical="center" wrapText="1"/>
      <protection/>
    </xf>
    <xf numFmtId="167" fontId="1" fillId="0" borderId="26" xfId="19" applyNumberFormat="1" applyFont="1" applyBorder="1" applyAlignment="1" applyProtection="1">
      <alignment horizontal="center" vertical="center" wrapText="1"/>
      <protection/>
    </xf>
    <xf numFmtId="167" fontId="44" fillId="0" borderId="33" xfId="19" applyNumberFormat="1" applyFont="1" applyBorder="1" applyAlignment="1">
      <alignment vertical="center" wrapText="1"/>
      <protection/>
    </xf>
    <xf numFmtId="167" fontId="1" fillId="0" borderId="27" xfId="19" applyNumberFormat="1" applyFont="1" applyBorder="1" applyAlignment="1" applyProtection="1">
      <alignment horizontal="center" vertical="center" wrapText="1"/>
      <protection/>
    </xf>
    <xf numFmtId="167" fontId="2" fillId="0" borderId="0" xfId="20" applyNumberFormat="1" applyFont="1" applyAlignment="1">
      <alignment horizontal="centerContinuous" vertical="center" wrapText="1"/>
      <protection/>
    </xf>
    <xf numFmtId="167" fontId="1" fillId="0" borderId="0" xfId="20" applyNumberFormat="1" applyFont="1" applyAlignment="1">
      <alignment horizontal="centerContinuous" vertical="center"/>
      <protection/>
    </xf>
    <xf numFmtId="167" fontId="2" fillId="0" borderId="0" xfId="20" applyNumberFormat="1" applyFont="1" applyAlignment="1">
      <alignment horizontal="left" vertical="center" wrapText="1"/>
      <protection/>
    </xf>
    <xf numFmtId="167" fontId="1" fillId="0" borderId="0" xfId="20" applyNumberFormat="1" applyFont="1" applyAlignment="1">
      <alignment vertical="center" wrapText="1"/>
      <protection/>
    </xf>
    <xf numFmtId="167" fontId="2" fillId="0" borderId="0" xfId="20" applyNumberFormat="1" applyFont="1" applyAlignment="1">
      <alignment vertical="center" wrapText="1"/>
      <protection/>
    </xf>
    <xf numFmtId="167" fontId="43" fillId="0" borderId="0" xfId="20" applyNumberFormat="1" applyFont="1" applyAlignment="1">
      <alignment vertical="center" wrapText="1"/>
      <protection/>
    </xf>
    <xf numFmtId="167" fontId="2" fillId="3" borderId="30" xfId="20" applyNumberFormat="1" applyFont="1" applyFill="1" applyBorder="1" applyAlignment="1">
      <alignment horizontal="center" vertical="center" wrapText="1"/>
      <protection/>
    </xf>
    <xf numFmtId="167" fontId="4" fillId="3" borderId="31" xfId="20" applyNumberFormat="1" applyFont="1" applyFill="1" applyBorder="1" applyAlignment="1">
      <alignment horizontal="center" vertical="center" wrapText="1"/>
      <protection/>
    </xf>
    <xf numFmtId="167" fontId="4" fillId="3" borderId="32" xfId="20" applyNumberFormat="1" applyFont="1" applyFill="1" applyBorder="1" applyAlignment="1">
      <alignment horizontal="center" vertical="center" wrapText="1"/>
      <protection/>
    </xf>
    <xf numFmtId="167" fontId="1" fillId="0" borderId="28" xfId="20" applyNumberFormat="1" applyFont="1" applyBorder="1" applyAlignment="1">
      <alignment horizontal="left" vertical="center" wrapText="1"/>
      <protection/>
    </xf>
    <xf numFmtId="167" fontId="1" fillId="0" borderId="13" xfId="20" applyNumberFormat="1" applyFont="1" applyBorder="1" applyAlignment="1" applyProtection="1">
      <alignment horizontal="right" vertical="center" wrapText="1"/>
      <protection locked="0"/>
    </xf>
    <xf numFmtId="167" fontId="1" fillId="0" borderId="21" xfId="20" applyNumberFormat="1" applyFont="1" applyBorder="1" applyAlignment="1">
      <alignment vertical="center" wrapText="1"/>
      <protection/>
    </xf>
    <xf numFmtId="167" fontId="1" fillId="0" borderId="52" xfId="20" applyNumberFormat="1" applyFont="1" applyBorder="1" applyAlignment="1" applyProtection="1">
      <alignment horizontal="right" vertical="center" wrapText="1"/>
      <protection locked="0"/>
    </xf>
    <xf numFmtId="167" fontId="1" fillId="0" borderId="22" xfId="20" applyNumberFormat="1" applyFont="1" applyBorder="1" applyAlignment="1">
      <alignment horizontal="left" vertical="center" wrapText="1"/>
      <protection/>
    </xf>
    <xf numFmtId="167" fontId="1" fillId="0" borderId="6" xfId="20" applyNumberFormat="1" applyFont="1" applyBorder="1" applyAlignment="1" applyProtection="1">
      <alignment horizontal="right" vertical="center" wrapText="1"/>
      <protection locked="0"/>
    </xf>
    <xf numFmtId="167" fontId="1" fillId="0" borderId="22" xfId="20" applyNumberFormat="1" applyFont="1" applyBorder="1" applyAlignment="1">
      <alignment vertical="center" wrapText="1"/>
      <protection/>
    </xf>
    <xf numFmtId="167" fontId="1" fillId="0" borderId="35" xfId="20" applyNumberFormat="1" applyFont="1" applyBorder="1" applyAlignment="1" applyProtection="1">
      <alignment horizontal="right" vertical="center" wrapText="1"/>
      <protection locked="0"/>
    </xf>
    <xf numFmtId="167" fontId="1" fillId="0" borderId="22" xfId="20" applyNumberFormat="1" applyFont="1" applyBorder="1" applyAlignment="1" applyProtection="1">
      <alignment vertical="center" wrapText="1"/>
      <protection locked="0"/>
    </xf>
    <xf numFmtId="167" fontId="1" fillId="0" borderId="22" xfId="20" applyNumberFormat="1" applyFont="1" applyBorder="1" applyAlignment="1" applyProtection="1">
      <alignment horizontal="left" vertical="center" wrapText="1"/>
      <protection locked="0"/>
    </xf>
    <xf numFmtId="167" fontId="1" fillId="0" borderId="6" xfId="20" applyNumberFormat="1" applyFont="1" applyBorder="1" applyAlignment="1" applyProtection="1">
      <alignment horizontal="center" vertical="center" wrapText="1"/>
      <protection locked="0"/>
    </xf>
    <xf numFmtId="167" fontId="1" fillId="0" borderId="35" xfId="20" applyNumberFormat="1" applyFont="1" applyBorder="1" applyAlignment="1" applyProtection="1">
      <alignment horizontal="center" vertical="center" wrapText="1"/>
      <protection locked="0"/>
    </xf>
    <xf numFmtId="167" fontId="1" fillId="0" borderId="71" xfId="20" applyNumberFormat="1" applyFont="1" applyBorder="1" applyAlignment="1" applyProtection="1">
      <alignment horizontal="left" vertical="center" wrapText="1"/>
      <protection locked="0"/>
    </xf>
    <xf numFmtId="167" fontId="1" fillId="0" borderId="61" xfId="20" applyNumberFormat="1" applyFont="1" applyBorder="1" applyAlignment="1" applyProtection="1">
      <alignment horizontal="center" vertical="center" wrapText="1"/>
      <protection locked="0"/>
    </xf>
    <xf numFmtId="167" fontId="1" fillId="0" borderId="78" xfId="20" applyNumberFormat="1" applyFont="1" applyBorder="1" applyAlignment="1" applyProtection="1">
      <alignment horizontal="center" vertical="center" wrapText="1"/>
      <protection locked="0"/>
    </xf>
    <xf numFmtId="167" fontId="4" fillId="0" borderId="30" xfId="20" applyNumberFormat="1" applyFont="1" applyBorder="1" applyAlignment="1">
      <alignment horizontal="left" vertical="center" wrapText="1"/>
      <protection/>
    </xf>
    <xf numFmtId="167" fontId="4" fillId="0" borderId="31" xfId="20" applyNumberFormat="1" applyFont="1" applyBorder="1" applyAlignment="1">
      <alignment horizontal="center" vertical="center" wrapText="1"/>
      <protection/>
    </xf>
    <xf numFmtId="167" fontId="4" fillId="0" borderId="30" xfId="20" applyNumberFormat="1" applyFont="1" applyBorder="1" applyAlignment="1">
      <alignment vertical="center" wrapText="1"/>
      <protection/>
    </xf>
    <xf numFmtId="167" fontId="4" fillId="0" borderId="32" xfId="20" applyNumberFormat="1" applyFont="1" applyBorder="1" applyAlignment="1">
      <alignment horizontal="center" vertical="center" wrapText="1"/>
      <protection/>
    </xf>
    <xf numFmtId="167" fontId="44" fillId="0" borderId="33" xfId="20" applyNumberFormat="1" applyFont="1" applyBorder="1" applyAlignment="1">
      <alignment horizontal="left" vertical="center" wrapText="1"/>
      <protection/>
    </xf>
    <xf numFmtId="167" fontId="1" fillId="0" borderId="26" xfId="20" applyNumberFormat="1" applyFont="1" applyBorder="1" applyAlignment="1" applyProtection="1">
      <alignment horizontal="center" vertical="center" wrapText="1"/>
      <protection/>
    </xf>
    <xf numFmtId="167" fontId="44" fillId="0" borderId="33" xfId="20" applyNumberFormat="1" applyFont="1" applyBorder="1" applyAlignment="1">
      <alignment vertical="center" wrapText="1"/>
      <protection/>
    </xf>
    <xf numFmtId="167" fontId="1" fillId="0" borderId="27" xfId="20" applyNumberFormat="1" applyFont="1" applyBorder="1" applyAlignment="1" applyProtection="1">
      <alignment horizontal="center" vertical="center" wrapText="1"/>
      <protection/>
    </xf>
    <xf numFmtId="10" fontId="1" fillId="0" borderId="35" xfId="0" applyNumberFormat="1" applyFont="1" applyBorder="1" applyAlignment="1">
      <alignment horizontal="right" vertical="center" wrapText="1"/>
    </xf>
    <xf numFmtId="10" fontId="1" fillId="0" borderId="35" xfId="0" applyNumberFormat="1" applyFont="1" applyBorder="1" applyAlignment="1">
      <alignment horizontal="center" vertical="center" wrapText="1"/>
    </xf>
    <xf numFmtId="0" fontId="1" fillId="3" borderId="23" xfId="0" applyFont="1" applyFill="1" applyBorder="1" applyAlignment="1">
      <alignment vertical="top" wrapText="1"/>
    </xf>
    <xf numFmtId="0" fontId="32" fillId="3" borderId="24" xfId="0" applyFont="1" applyFill="1" applyBorder="1" applyAlignment="1">
      <alignment vertical="top" wrapText="1"/>
    </xf>
    <xf numFmtId="10" fontId="4" fillId="3" borderId="2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 wrapText="1"/>
    </xf>
    <xf numFmtId="10" fontId="1" fillId="0" borderId="25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top" wrapText="1"/>
    </xf>
    <xf numFmtId="10" fontId="1" fillId="0" borderId="7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vertical="center" wrapText="1"/>
    </xf>
    <xf numFmtId="10" fontId="1" fillId="0" borderId="52" xfId="0" applyNumberFormat="1" applyFont="1" applyBorder="1" applyAlignment="1">
      <alignment horizontal="right" vertical="center" wrapText="1"/>
    </xf>
    <xf numFmtId="0" fontId="1" fillId="0" borderId="79" xfId="0" applyFont="1" applyBorder="1" applyAlignment="1">
      <alignment vertical="center" wrapText="1"/>
    </xf>
    <xf numFmtId="3" fontId="1" fillId="0" borderId="79" xfId="0" applyNumberFormat="1" applyFont="1" applyFill="1" applyBorder="1" applyAlignment="1">
      <alignment horizontal="right" vertical="center" wrapText="1"/>
    </xf>
    <xf numFmtId="10" fontId="1" fillId="0" borderId="8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10" fontId="1" fillId="0" borderId="35" xfId="0" applyNumberFormat="1" applyFont="1" applyFill="1" applyBorder="1" applyAlignment="1">
      <alignment horizontal="right" vertical="center" wrapText="1"/>
    </xf>
    <xf numFmtId="10" fontId="1" fillId="0" borderId="35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89" xfId="0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vertical="top" wrapText="1"/>
    </xf>
    <xf numFmtId="0" fontId="10" fillId="0" borderId="90" xfId="0" applyFont="1" applyBorder="1" applyAlignment="1">
      <alignment vertical="top" wrapText="1"/>
    </xf>
    <xf numFmtId="3" fontId="1" fillId="0" borderId="90" xfId="0" applyNumberFormat="1" applyFont="1" applyBorder="1" applyAlignment="1">
      <alignment horizontal="right" vertical="center" wrapText="1"/>
    </xf>
    <xf numFmtId="10" fontId="1" fillId="0" borderId="9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3" borderId="9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93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94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right" vertical="center" wrapText="1"/>
    </xf>
    <xf numFmtId="3" fontId="1" fillId="0" borderId="95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1" fillId="0" borderId="6" xfId="0" applyFont="1" applyBorder="1" applyAlignment="1">
      <alignment vertical="top" shrinkToFit="1"/>
    </xf>
    <xf numFmtId="167" fontId="16" fillId="6" borderId="31" xfId="22" applyNumberFormat="1" applyFont="1" applyFill="1" applyBorder="1" applyAlignment="1" applyProtection="1">
      <alignment vertical="center" wrapText="1"/>
      <protection/>
    </xf>
    <xf numFmtId="167" fontId="16" fillId="0" borderId="30" xfId="22" applyNumberFormat="1" applyFont="1" applyBorder="1" applyAlignment="1" applyProtection="1">
      <alignment vertical="center" wrapText="1"/>
      <protection/>
    </xf>
    <xf numFmtId="167" fontId="16" fillId="0" borderId="4" xfId="22" applyNumberFormat="1" applyFont="1" applyBorder="1" applyAlignment="1">
      <alignment vertical="center" wrapText="1"/>
      <protection/>
    </xf>
    <xf numFmtId="167" fontId="16" fillId="0" borderId="13" xfId="22" applyNumberFormat="1" applyFont="1" applyBorder="1" applyAlignment="1" applyProtection="1">
      <alignment vertical="center" wrapText="1"/>
      <protection locked="0"/>
    </xf>
    <xf numFmtId="168" fontId="16" fillId="0" borderId="61" xfId="21" applyNumberFormat="1" applyFont="1" applyBorder="1" applyAlignment="1" applyProtection="1">
      <alignment vertical="center" wrapText="1"/>
      <protection locked="0"/>
    </xf>
    <xf numFmtId="167" fontId="16" fillId="0" borderId="6" xfId="22" applyNumberFormat="1" applyFont="1" applyBorder="1" applyAlignment="1" applyProtection="1">
      <alignment vertical="center" wrapText="1"/>
      <protection locked="0"/>
    </xf>
    <xf numFmtId="167" fontId="16" fillId="0" borderId="31" xfId="22" applyNumberFormat="1" applyFont="1" applyBorder="1" applyAlignment="1" applyProtection="1">
      <alignment vertical="center" wrapText="1"/>
      <protection/>
    </xf>
    <xf numFmtId="167" fontId="16" fillId="0" borderId="32" xfId="22" applyNumberFormat="1" applyFont="1" applyBorder="1" applyAlignment="1" applyProtection="1">
      <alignment vertical="center" wrapText="1"/>
      <protection/>
    </xf>
    <xf numFmtId="167" fontId="16" fillId="0" borderId="26" xfId="22" applyNumberFormat="1" applyFont="1" applyBorder="1" applyAlignment="1" applyProtection="1">
      <alignment vertical="center" wrapText="1"/>
      <protection/>
    </xf>
    <xf numFmtId="167" fontId="16" fillId="6" borderId="96" xfId="22" applyNumberFormat="1" applyFont="1" applyFill="1" applyBorder="1" applyAlignment="1" applyProtection="1">
      <alignment vertical="center" wrapText="1"/>
      <protection/>
    </xf>
    <xf numFmtId="0" fontId="1" fillId="0" borderId="57" xfId="0" applyFont="1" applyBorder="1" applyAlignment="1">
      <alignment vertical="top" wrapText="1"/>
    </xf>
    <xf numFmtId="1" fontId="1" fillId="0" borderId="57" xfId="0" applyNumberFormat="1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 quotePrefix="1">
      <alignment vertical="top" wrapText="1"/>
    </xf>
    <xf numFmtId="0" fontId="0" fillId="0" borderId="58" xfId="0" applyFont="1" applyBorder="1" applyAlignment="1">
      <alignment/>
    </xf>
    <xf numFmtId="167" fontId="16" fillId="0" borderId="5" xfId="22" applyNumberFormat="1" applyFont="1" applyBorder="1" applyAlignment="1">
      <alignment vertical="center" wrapText="1"/>
      <protection/>
    </xf>
    <xf numFmtId="167" fontId="22" fillId="0" borderId="22" xfId="22" applyNumberFormat="1" applyFont="1" applyBorder="1" applyAlignment="1">
      <alignment horizontal="center" vertical="center" wrapText="1"/>
      <protection/>
    </xf>
    <xf numFmtId="167" fontId="16" fillId="0" borderId="35" xfId="22" applyNumberFormat="1" applyFont="1" applyBorder="1" applyAlignment="1">
      <alignment vertical="center" wrapText="1"/>
      <protection/>
    </xf>
    <xf numFmtId="167" fontId="22" fillId="0" borderId="71" xfId="22" applyNumberFormat="1" applyFont="1" applyBorder="1" applyAlignment="1">
      <alignment horizontal="center" vertical="center" wrapText="1"/>
      <protection/>
    </xf>
    <xf numFmtId="167" fontId="16" fillId="0" borderId="61" xfId="22" applyNumberFormat="1" applyFont="1" applyBorder="1" applyAlignment="1" applyProtection="1">
      <alignment vertical="center" wrapText="1"/>
      <protection locked="0"/>
    </xf>
    <xf numFmtId="167" fontId="22" fillId="0" borderId="21" xfId="22" applyNumberFormat="1" applyFont="1" applyBorder="1" applyAlignment="1">
      <alignment horizontal="center" vertical="center" wrapText="1"/>
      <protection/>
    </xf>
    <xf numFmtId="167" fontId="22" fillId="0" borderId="30" xfId="22" applyNumberFormat="1" applyFont="1" applyBorder="1" applyAlignment="1">
      <alignment horizontal="center" vertical="center" wrapText="1"/>
      <protection/>
    </xf>
    <xf numFmtId="167" fontId="22" fillId="0" borderId="31" xfId="22" applyNumberFormat="1" applyFont="1" applyBorder="1" applyAlignment="1" applyProtection="1">
      <alignment vertical="center" wrapText="1"/>
      <protection locked="0"/>
    </xf>
    <xf numFmtId="1" fontId="16" fillId="0" borderId="31" xfId="22" applyNumberFormat="1" applyFont="1" applyBorder="1" applyAlignment="1" applyProtection="1">
      <alignment vertical="center" wrapText="1"/>
      <protection/>
    </xf>
    <xf numFmtId="1" fontId="16" fillId="0" borderId="32" xfId="22" applyNumberFormat="1" applyFont="1" applyBorder="1" applyAlignment="1" applyProtection="1">
      <alignment vertical="center" wrapText="1"/>
      <protection/>
    </xf>
    <xf numFmtId="167" fontId="22" fillId="0" borderId="77" xfId="22" applyNumberFormat="1" applyFont="1" applyBorder="1" applyAlignment="1">
      <alignment horizontal="center" vertical="center" wrapText="1"/>
      <protection/>
    </xf>
    <xf numFmtId="167" fontId="16" fillId="0" borderId="79" xfId="22" applyNumberFormat="1" applyFont="1" applyBorder="1" applyAlignment="1" applyProtection="1">
      <alignment vertical="center" wrapText="1"/>
      <protection locked="0"/>
    </xf>
    <xf numFmtId="167" fontId="16" fillId="6" borderId="79" xfId="22" applyNumberFormat="1" applyFont="1" applyFill="1" applyBorder="1" applyAlignment="1" applyProtection="1">
      <alignment vertical="center" wrapText="1"/>
      <protection/>
    </xf>
    <xf numFmtId="167" fontId="16" fillId="0" borderId="79" xfId="22" applyNumberFormat="1" applyFont="1" applyBorder="1" applyAlignment="1" applyProtection="1">
      <alignment vertical="center" wrapText="1"/>
      <protection/>
    </xf>
    <xf numFmtId="167" fontId="22" fillId="0" borderId="33" xfId="22" applyNumberFormat="1" applyFont="1" applyBorder="1" applyAlignment="1">
      <alignment horizontal="center" vertical="center" wrapText="1"/>
      <protection/>
    </xf>
    <xf numFmtId="167" fontId="16" fillId="0" borderId="26" xfId="22" applyNumberFormat="1" applyFont="1" applyBorder="1" applyAlignment="1" applyProtection="1">
      <alignment vertical="center" wrapText="1"/>
      <protection locked="0"/>
    </xf>
    <xf numFmtId="167" fontId="16" fillId="0" borderId="26" xfId="22" applyNumberFormat="1" applyFont="1" applyFill="1" applyBorder="1" applyAlignment="1" applyProtection="1">
      <alignment vertical="center" wrapText="1"/>
      <protection/>
    </xf>
    <xf numFmtId="167" fontId="16" fillId="0" borderId="78" xfId="22" applyNumberFormat="1" applyFont="1" applyBorder="1" applyAlignment="1">
      <alignment vertical="center" wrapText="1"/>
      <protection/>
    </xf>
    <xf numFmtId="167" fontId="16" fillId="0" borderId="52" xfId="22" applyNumberFormat="1" applyFont="1" applyBorder="1" applyAlignment="1">
      <alignment vertical="center" wrapText="1"/>
      <protection/>
    </xf>
    <xf numFmtId="3" fontId="16" fillId="0" borderId="3" xfId="22" applyNumberFormat="1" applyFont="1" applyBorder="1" applyAlignment="1">
      <alignment vertical="center" wrapText="1"/>
      <protection/>
    </xf>
    <xf numFmtId="167" fontId="16" fillId="0" borderId="80" xfId="22" applyNumberFormat="1" applyFont="1" applyBorder="1" applyAlignment="1">
      <alignment vertical="center" wrapText="1"/>
      <protection/>
    </xf>
    <xf numFmtId="167" fontId="16" fillId="0" borderId="27" xfId="22" applyNumberFormat="1" applyFont="1" applyBorder="1" applyAlignment="1">
      <alignment vertical="center" wrapText="1"/>
      <protection/>
    </xf>
    <xf numFmtId="167" fontId="21" fillId="0" borderId="13" xfId="21" applyNumberFormat="1" applyFont="1" applyBorder="1" applyAlignment="1" applyProtection="1">
      <alignment vertical="center" wrapText="1"/>
      <protection locked="0"/>
    </xf>
    <xf numFmtId="168" fontId="16" fillId="0" borderId="13" xfId="21" applyNumberFormat="1" applyFont="1" applyBorder="1" applyAlignment="1" applyProtection="1">
      <alignment vertical="center" wrapText="1"/>
      <protection locked="0"/>
    </xf>
    <xf numFmtId="167" fontId="16" fillId="0" borderId="32" xfId="22" applyNumberFormat="1" applyFont="1" applyBorder="1" applyAlignment="1">
      <alignment vertical="center" wrapText="1"/>
      <protection/>
    </xf>
    <xf numFmtId="49" fontId="1" fillId="0" borderId="6" xfId="0" applyNumberFormat="1" applyFont="1" applyBorder="1" applyAlignment="1">
      <alignment vertical="top" wrapText="1"/>
    </xf>
    <xf numFmtId="49" fontId="1" fillId="0" borderId="61" xfId="0" applyNumberFormat="1" applyFont="1" applyBorder="1" applyAlignment="1">
      <alignment vertical="top" wrapText="1"/>
    </xf>
    <xf numFmtId="0" fontId="1" fillId="0" borderId="71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wrapText="1"/>
    </xf>
    <xf numFmtId="0" fontId="1" fillId="0" borderId="97" xfId="0" applyFont="1" applyBorder="1" applyAlignment="1">
      <alignment vertical="top" wrapText="1"/>
    </xf>
    <xf numFmtId="0" fontId="1" fillId="0" borderId="61" xfId="0" applyFont="1" applyBorder="1" applyAlignment="1">
      <alignment horizontal="left" vertical="center" wrapText="1"/>
    </xf>
    <xf numFmtId="3" fontId="1" fillId="0" borderId="61" xfId="0" applyNumberFormat="1" applyFont="1" applyFill="1" applyBorder="1" applyAlignment="1">
      <alignment horizontal="right" vertical="center" wrapText="1"/>
    </xf>
    <xf numFmtId="10" fontId="1" fillId="0" borderId="7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10" fontId="1" fillId="0" borderId="5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top" wrapText="1"/>
    </xf>
    <xf numFmtId="0" fontId="1" fillId="0" borderId="35" xfId="0" applyNumberFormat="1" applyFont="1" applyBorder="1" applyAlignment="1">
      <alignment horizontal="right" vertical="top" wrapText="1"/>
    </xf>
    <xf numFmtId="0" fontId="1" fillId="0" borderId="35" xfId="0" applyNumberFormat="1" applyFont="1" applyBorder="1" applyAlignment="1">
      <alignment horizontal="right" vertical="center" wrapText="1"/>
    </xf>
    <xf numFmtId="3" fontId="1" fillId="0" borderId="79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 vertical="center" wrapText="1"/>
    </xf>
    <xf numFmtId="0" fontId="4" fillId="0" borderId="29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98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6" fillId="0" borderId="99" xfId="0" applyFont="1" applyBorder="1" applyAlignment="1">
      <alignment horizontal="center" vertical="top" wrapText="1"/>
    </xf>
    <xf numFmtId="167" fontId="1" fillId="0" borderId="0" xfId="19" applyNumberFormat="1" applyFont="1" applyAlignment="1">
      <alignment horizontal="center" vertical="center" wrapText="1"/>
      <protection/>
    </xf>
    <xf numFmtId="167" fontId="3" fillId="0" borderId="0" xfId="20" applyNumberFormat="1" applyFont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wrapText="1"/>
    </xf>
    <xf numFmtId="3" fontId="1" fillId="0" borderId="35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vertical="top" wrapText="1"/>
    </xf>
    <xf numFmtId="0" fontId="6" fillId="0" borderId="100" xfId="0" applyFont="1" applyBorder="1" applyAlignment="1">
      <alignment horizontal="center" vertical="top" wrapText="1"/>
    </xf>
    <xf numFmtId="0" fontId="6" fillId="0" borderId="101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0" fontId="1" fillId="0" borderId="7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2" fillId="3" borderId="7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33" fillId="4" borderId="88" xfId="0" applyFont="1" applyFill="1" applyBorder="1" applyAlignment="1">
      <alignment horizontal="center" vertical="center" wrapText="1"/>
    </xf>
    <xf numFmtId="0" fontId="33" fillId="4" borderId="92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4" borderId="44" xfId="0" applyFont="1" applyFill="1" applyBorder="1" applyAlignment="1">
      <alignment horizontal="center" vertical="center" wrapText="1"/>
    </xf>
    <xf numFmtId="0" fontId="33" fillId="4" borderId="87" xfId="0" applyFont="1" applyFill="1" applyBorder="1" applyAlignment="1">
      <alignment horizontal="center" vertical="center" wrapText="1"/>
    </xf>
    <xf numFmtId="0" fontId="33" fillId="4" borderId="63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3" fillId="4" borderId="88" xfId="0" applyFont="1" applyFill="1" applyBorder="1" applyAlignment="1">
      <alignment horizontal="center" vertical="top" wrapText="1"/>
    </xf>
    <xf numFmtId="0" fontId="33" fillId="4" borderId="92" xfId="0" applyFont="1" applyFill="1" applyBorder="1" applyAlignment="1">
      <alignment horizontal="center" vertical="top" wrapText="1"/>
    </xf>
    <xf numFmtId="0" fontId="33" fillId="4" borderId="104" xfId="0" applyFont="1" applyFill="1" applyBorder="1" applyAlignment="1">
      <alignment horizontal="center" vertical="top" wrapText="1"/>
    </xf>
    <xf numFmtId="3" fontId="2" fillId="3" borderId="81" xfId="0" applyNumberFormat="1" applyFont="1" applyFill="1" applyBorder="1" applyAlignment="1">
      <alignment horizontal="right" vertical="top" wrapText="1"/>
    </xf>
    <xf numFmtId="3" fontId="2" fillId="3" borderId="83" xfId="0" applyNumberFormat="1" applyFont="1" applyFill="1" applyBorder="1" applyAlignment="1">
      <alignment horizontal="right" vertical="top" wrapText="1"/>
    </xf>
    <xf numFmtId="3" fontId="2" fillId="3" borderId="88" xfId="0" applyNumberFormat="1" applyFont="1" applyFill="1" applyBorder="1" applyAlignment="1">
      <alignment vertical="top" wrapText="1"/>
    </xf>
    <xf numFmtId="3" fontId="2" fillId="3" borderId="92" xfId="0" applyNumberFormat="1" applyFont="1" applyFill="1" applyBorder="1" applyAlignment="1">
      <alignment vertical="top" wrapText="1"/>
    </xf>
    <xf numFmtId="3" fontId="2" fillId="3" borderId="7" xfId="0" applyNumberFormat="1" applyFont="1" applyFill="1" applyBorder="1" applyAlignment="1">
      <alignment vertical="top" wrapText="1"/>
    </xf>
    <xf numFmtId="3" fontId="1" fillId="0" borderId="88" xfId="0" applyNumberFormat="1" applyFont="1" applyBorder="1" applyAlignment="1">
      <alignment horizontal="left" vertical="center" wrapText="1"/>
    </xf>
    <xf numFmtId="3" fontId="1" fillId="0" borderId="92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8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8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8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8" xfId="0" applyNumberFormat="1" applyFont="1" applyBorder="1" applyAlignment="1">
      <alignment horizontal="center" vertical="center" wrapText="1"/>
    </xf>
    <xf numFmtId="3" fontId="1" fillId="0" borderId="92" xfId="0" applyNumberFormat="1" applyFont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top" wrapText="1"/>
    </xf>
    <xf numFmtId="3" fontId="1" fillId="3" borderId="50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88" xfId="0" applyNumberFormat="1" applyFont="1" applyFill="1" applyBorder="1" applyAlignment="1">
      <alignment horizontal="center" vertical="center" wrapText="1"/>
    </xf>
    <xf numFmtId="3" fontId="1" fillId="3" borderId="9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4" fillId="3" borderId="4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98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102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23" applyFont="1" applyAlignment="1">
      <alignment horizontal="center" vertical="center" wrapText="1"/>
      <protection/>
    </xf>
    <xf numFmtId="0" fontId="16" fillId="0" borderId="0" xfId="23" applyAlignment="1">
      <alignment horizontal="center" vertical="center" wrapText="1"/>
      <protection/>
    </xf>
    <xf numFmtId="167" fontId="27" fillId="0" borderId="0" xfId="21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12" fillId="0" borderId="6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6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0" fillId="0" borderId="106" xfId="0" applyNumberFormat="1" applyBorder="1" applyAlignment="1">
      <alignment horizontal="right"/>
    </xf>
    <xf numFmtId="3" fontId="12" fillId="0" borderId="60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0" fillId="0" borderId="94" xfId="0" applyNumberFormat="1" applyBorder="1" applyAlignment="1">
      <alignment horizontal="right"/>
    </xf>
    <xf numFmtId="3" fontId="0" fillId="0" borderId="107" xfId="0" applyNumberFormat="1" applyBorder="1" applyAlignment="1">
      <alignment horizontal="right"/>
    </xf>
    <xf numFmtId="0" fontId="12" fillId="3" borderId="6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3" fontId="0" fillId="0" borderId="94" xfId="0" applyNumberFormat="1" applyFont="1" applyBorder="1" applyAlignment="1">
      <alignment horizontal="right"/>
    </xf>
    <xf numFmtId="3" fontId="0" fillId="0" borderId="107" xfId="0" applyNumberFormat="1" applyFont="1" applyBorder="1" applyAlignment="1">
      <alignment horizontal="right"/>
    </xf>
    <xf numFmtId="0" fontId="12" fillId="3" borderId="6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7" fontId="16" fillId="0" borderId="0" xfId="22" applyNumberFormat="1" applyFont="1" applyAlignment="1">
      <alignment horizontal="center" vertical="center" wrapText="1"/>
      <protection/>
    </xf>
    <xf numFmtId="167" fontId="16" fillId="0" borderId="0" xfId="22" applyNumberFormat="1" applyAlignment="1">
      <alignment horizontal="center" vertical="center" wrapText="1"/>
      <protection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top" wrapText="1"/>
    </xf>
    <xf numFmtId="0" fontId="4" fillId="3" borderId="54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24" fillId="0" borderId="0" xfId="25" applyFont="1" applyAlignment="1" applyProtection="1">
      <alignment horizontal="center"/>
      <protection/>
    </xf>
    <xf numFmtId="0" fontId="16" fillId="0" borderId="108" xfId="25" applyFont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Hyperlink" xfId="17"/>
    <cellStyle name="Followed Hyperlink" xfId="18"/>
    <cellStyle name="Normál_1.a melléklet 7-2005 (II.18) rendelet" xfId="19"/>
    <cellStyle name="Normál_1.b melléklet 7-2005 (II.18) rendelet" xfId="20"/>
    <cellStyle name="Normál_11. sz. melléklet Hitelek 7-2005 (II.18) rendelet" xfId="21"/>
    <cellStyle name="Normál_12. sz. melléklet Többéves kihatás 7-2005 (II.18) rendelet" xfId="22"/>
    <cellStyle name="Normál_13. sz. melléklet Adott támogatás 7-2005 (II.18.) rendelet" xfId="23"/>
    <cellStyle name="Normál_7. sz. melléklet 7-2005 (II.18) rendelet" xfId="24"/>
    <cellStyle name="Normál_SEGEDLETEK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Marcali Város Önkormányzat Bevételeinek megoszlása 2007.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575"/>
          <c:w val="0.517"/>
          <c:h val="0.55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5"/>
          <c:y val="0.27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Marcali Város Önkormányzat Kiadásainak megoszlása 2007.</a:t>
            </a:r>
          </a:p>
        </c:rich>
      </c:tx>
      <c:layout>
        <c:manualLayout>
          <c:xMode val="factor"/>
          <c:yMode val="factor"/>
          <c:x val="-0.0332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5"/>
          <c:y val="0.2385"/>
          <c:w val="0.53475"/>
          <c:h val="0.6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N54"/>
  <sheetViews>
    <sheetView workbookViewId="0" topLeftCell="A34">
      <selection activeCell="G53" sqref="G53"/>
    </sheetView>
  </sheetViews>
  <sheetFormatPr defaultColWidth="9.140625" defaultRowHeight="12.75"/>
  <cols>
    <col min="1" max="1" width="5.421875" style="0" customWidth="1"/>
    <col min="2" max="2" width="40.7109375" style="0" customWidth="1"/>
    <col min="3" max="3" width="11.57421875" style="0" customWidth="1"/>
    <col min="4" max="4" width="12.28125" style="0" customWidth="1"/>
    <col min="5" max="5" width="11.7109375" style="0" customWidth="1"/>
  </cols>
  <sheetData>
    <row r="1" spans="1:5" ht="15" customHeight="1">
      <c r="A1" s="617" t="s">
        <v>243</v>
      </c>
      <c r="B1" s="617"/>
      <c r="C1" s="617"/>
      <c r="D1" s="617"/>
      <c r="E1" s="617"/>
    </row>
    <row r="2" spans="1:5" ht="12" customHeight="1">
      <c r="A2" s="606" t="s">
        <v>716</v>
      </c>
      <c r="B2" s="606"/>
      <c r="C2" s="606"/>
      <c r="D2" s="606"/>
      <c r="E2" s="606"/>
    </row>
    <row r="3" spans="1:5" ht="15" customHeight="1" thickBot="1">
      <c r="A3" s="618" t="s">
        <v>685</v>
      </c>
      <c r="B3" s="618"/>
      <c r="C3" s="618"/>
      <c r="D3" s="618"/>
      <c r="E3" s="618"/>
    </row>
    <row r="4" spans="1:5" ht="12.75" customHeight="1" thickBot="1">
      <c r="A4" s="384"/>
      <c r="B4" s="385"/>
      <c r="C4" s="385"/>
      <c r="D4" s="385"/>
      <c r="E4" s="386" t="s">
        <v>485</v>
      </c>
    </row>
    <row r="5" spans="1:5" ht="26.25" customHeight="1" thickBot="1" thickTop="1">
      <c r="A5" s="326" t="s">
        <v>0</v>
      </c>
      <c r="B5" s="234" t="s">
        <v>1</v>
      </c>
      <c r="C5" s="235" t="s">
        <v>521</v>
      </c>
      <c r="D5" s="235" t="s">
        <v>522</v>
      </c>
      <c r="E5" s="235" t="s">
        <v>523</v>
      </c>
    </row>
    <row r="6" spans="1:5" ht="15" customHeight="1" thickBot="1">
      <c r="A6" s="9"/>
      <c r="B6" s="621" t="s">
        <v>2</v>
      </c>
      <c r="C6" s="604"/>
      <c r="D6" s="604"/>
      <c r="E6" s="605"/>
    </row>
    <row r="7" spans="1:5" ht="15" customHeight="1">
      <c r="A7" s="387" t="s">
        <v>3</v>
      </c>
      <c r="B7" s="619" t="s">
        <v>4</v>
      </c>
      <c r="C7" s="619"/>
      <c r="D7" s="619"/>
      <c r="E7" s="620"/>
    </row>
    <row r="8" spans="1:14" ht="15" customHeight="1">
      <c r="A8" s="340" t="s">
        <v>5</v>
      </c>
      <c r="B8" s="614" t="s">
        <v>6</v>
      </c>
      <c r="C8" s="614"/>
      <c r="D8" s="614"/>
      <c r="E8" s="615"/>
      <c r="N8" s="8"/>
    </row>
    <row r="9" spans="1:14" ht="15" customHeight="1">
      <c r="A9" s="340"/>
      <c r="B9" s="14" t="s">
        <v>7</v>
      </c>
      <c r="C9" s="301">
        <v>109381</v>
      </c>
      <c r="D9" s="301">
        <v>58381</v>
      </c>
      <c r="E9" s="350">
        <v>191761</v>
      </c>
      <c r="K9" s="12"/>
      <c r="L9" s="12"/>
      <c r="M9" s="12"/>
      <c r="N9" s="51"/>
    </row>
    <row r="10" spans="1:14" ht="15" customHeight="1">
      <c r="A10" s="340"/>
      <c r="B10" s="14" t="s">
        <v>8</v>
      </c>
      <c r="C10" s="301">
        <f>'2sz melléklet'!C27</f>
        <v>305293</v>
      </c>
      <c r="D10" s="301">
        <f>'2sz melléklet'!D27</f>
        <v>330741</v>
      </c>
      <c r="E10" s="350">
        <f>'2sz melléklet'!E27</f>
        <v>381572</v>
      </c>
      <c r="N10" s="8"/>
    </row>
    <row r="11" spans="1:5" ht="15" customHeight="1">
      <c r="A11" s="340" t="s">
        <v>9</v>
      </c>
      <c r="B11" s="612" t="s">
        <v>10</v>
      </c>
      <c r="C11" s="612"/>
      <c r="D11" s="612"/>
      <c r="E11" s="613"/>
    </row>
    <row r="12" spans="1:5" ht="15" customHeight="1">
      <c r="A12" s="340"/>
      <c r="B12" s="14" t="s">
        <v>11</v>
      </c>
      <c r="C12" s="301">
        <v>375100</v>
      </c>
      <c r="D12" s="301">
        <v>375100</v>
      </c>
      <c r="E12" s="350">
        <v>375100</v>
      </c>
    </row>
    <row r="13" spans="1:5" ht="15" customHeight="1">
      <c r="A13" s="340"/>
      <c r="B13" s="14" t="s">
        <v>12</v>
      </c>
      <c r="C13" s="301">
        <v>837923</v>
      </c>
      <c r="D13" s="301">
        <v>863969</v>
      </c>
      <c r="E13" s="350">
        <v>864146</v>
      </c>
    </row>
    <row r="14" spans="1:5" ht="17.25" customHeight="1">
      <c r="A14" s="340"/>
      <c r="B14" s="14" t="s">
        <v>13</v>
      </c>
      <c r="C14" s="301">
        <v>8500</v>
      </c>
      <c r="D14" s="301">
        <v>8500</v>
      </c>
      <c r="E14" s="350">
        <v>10000</v>
      </c>
    </row>
    <row r="15" spans="1:5" ht="15" customHeight="1">
      <c r="A15" s="340"/>
      <c r="B15" s="526" t="s">
        <v>4</v>
      </c>
      <c r="C15" s="525">
        <f>SUM(C12:C14)+C9+C10</f>
        <v>1636197</v>
      </c>
      <c r="D15" s="525">
        <f>SUM(D12:D14)+D9+D10</f>
        <v>1636691</v>
      </c>
      <c r="E15" s="527">
        <f>SUM(E12:E14)+E9+E10</f>
        <v>1822579</v>
      </c>
    </row>
    <row r="16" spans="1:5" ht="12" customHeight="1">
      <c r="A16" s="329" t="s">
        <v>14</v>
      </c>
      <c r="B16" s="610" t="s">
        <v>15</v>
      </c>
      <c r="C16" s="610"/>
      <c r="D16" s="610"/>
      <c r="E16" s="611"/>
    </row>
    <row r="17" spans="1:5" ht="15" customHeight="1">
      <c r="A17" s="340" t="s">
        <v>5</v>
      </c>
      <c r="B17" s="612" t="s">
        <v>16</v>
      </c>
      <c r="C17" s="612"/>
      <c r="D17" s="614"/>
      <c r="E17" s="613"/>
    </row>
    <row r="18" spans="1:5" ht="15" customHeight="1">
      <c r="A18" s="340"/>
      <c r="B18" s="14" t="s">
        <v>17</v>
      </c>
      <c r="C18" s="523">
        <v>936257</v>
      </c>
      <c r="D18" s="301">
        <v>942907</v>
      </c>
      <c r="E18" s="524">
        <v>930092</v>
      </c>
    </row>
    <row r="19" spans="1:5" ht="15" customHeight="1">
      <c r="A19" s="340"/>
      <c r="B19" s="14" t="s">
        <v>18</v>
      </c>
      <c r="C19" s="523">
        <v>640</v>
      </c>
      <c r="D19" s="301">
        <v>79648</v>
      </c>
      <c r="E19" s="524">
        <v>640</v>
      </c>
    </row>
    <row r="20" spans="1:5" ht="15" customHeight="1">
      <c r="A20" s="340"/>
      <c r="B20" s="14" t="s">
        <v>19</v>
      </c>
      <c r="C20" s="523">
        <v>78493</v>
      </c>
      <c r="D20" s="301">
        <v>71256</v>
      </c>
      <c r="E20" s="524">
        <v>78021</v>
      </c>
    </row>
    <row r="21" spans="1:7" ht="18" customHeight="1">
      <c r="A21" s="340"/>
      <c r="B21" s="14" t="s">
        <v>468</v>
      </c>
      <c r="C21" s="523">
        <v>41182</v>
      </c>
      <c r="D21" s="301"/>
      <c r="E21" s="524"/>
      <c r="G21" s="186"/>
    </row>
    <row r="22" spans="1:5" ht="15" customHeight="1">
      <c r="A22" s="340"/>
      <c r="B22" s="14" t="s">
        <v>465</v>
      </c>
      <c r="C22" s="523">
        <v>15394</v>
      </c>
      <c r="D22" s="301"/>
      <c r="E22" s="524"/>
    </row>
    <row r="23" spans="1:5" ht="15" customHeight="1">
      <c r="A23" s="340"/>
      <c r="B23" s="14" t="s">
        <v>466</v>
      </c>
      <c r="C23" s="523">
        <v>2375</v>
      </c>
      <c r="D23" s="301"/>
      <c r="E23" s="524"/>
    </row>
    <row r="24" spans="1:5" ht="15" customHeight="1">
      <c r="A24" s="340"/>
      <c r="B24" s="578" t="s">
        <v>467</v>
      </c>
      <c r="C24" s="528"/>
      <c r="D24" s="301"/>
      <c r="E24" s="524"/>
    </row>
    <row r="25" spans="1:5" ht="24.75" customHeight="1">
      <c r="A25" s="340"/>
      <c r="B25" s="578" t="s">
        <v>694</v>
      </c>
      <c r="C25" s="528"/>
      <c r="D25" s="301">
        <v>38013</v>
      </c>
      <c r="E25" s="524">
        <v>24357</v>
      </c>
    </row>
    <row r="26" spans="1:5" ht="15" customHeight="1">
      <c r="A26" s="340"/>
      <c r="B26" s="578" t="s">
        <v>695</v>
      </c>
      <c r="C26" s="528">
        <v>693250</v>
      </c>
      <c r="D26" s="301">
        <v>693250</v>
      </c>
      <c r="E26" s="524"/>
    </row>
    <row r="27" spans="1:5" ht="15" customHeight="1">
      <c r="A27" s="340"/>
      <c r="B27" s="14" t="s">
        <v>696</v>
      </c>
      <c r="C27" s="523"/>
      <c r="D27" s="301"/>
      <c r="E27" s="524"/>
    </row>
    <row r="28" spans="1:5" ht="15" customHeight="1">
      <c r="A28" s="340"/>
      <c r="B28" s="14" t="s">
        <v>697</v>
      </c>
      <c r="C28" s="523"/>
      <c r="D28" s="301">
        <v>105501</v>
      </c>
      <c r="E28" s="524"/>
    </row>
    <row r="29" spans="1:5" ht="12" customHeight="1">
      <c r="A29" s="340"/>
      <c r="B29" s="388" t="s">
        <v>21</v>
      </c>
      <c r="C29" s="389">
        <f>SUM(C18:C28)</f>
        <v>1767591</v>
      </c>
      <c r="D29" s="525">
        <f>SUM(D18:D28)</f>
        <v>1930575</v>
      </c>
      <c r="E29" s="390">
        <f>SUM(E18:E28)</f>
        <v>1033110</v>
      </c>
    </row>
    <row r="30" spans="1:5" ht="15" customHeight="1">
      <c r="A30" s="329" t="s">
        <v>22</v>
      </c>
      <c r="B30" s="610" t="s">
        <v>23</v>
      </c>
      <c r="C30" s="610"/>
      <c r="D30" s="610"/>
      <c r="E30" s="611"/>
    </row>
    <row r="31" spans="1:13" ht="15" customHeight="1">
      <c r="A31" s="340" t="s">
        <v>5</v>
      </c>
      <c r="B31" s="612" t="s">
        <v>451</v>
      </c>
      <c r="C31" s="612"/>
      <c r="D31" s="612"/>
      <c r="E31" s="613"/>
      <c r="K31" s="12"/>
      <c r="L31" s="12"/>
      <c r="M31" s="12"/>
    </row>
    <row r="32" spans="1:5" ht="15" customHeight="1">
      <c r="A32" s="340"/>
      <c r="B32" s="14" t="s">
        <v>24</v>
      </c>
      <c r="C32" s="301">
        <v>542081</v>
      </c>
      <c r="D32" s="301">
        <v>263882</v>
      </c>
      <c r="E32" s="350">
        <v>938881</v>
      </c>
    </row>
    <row r="33" spans="1:5" ht="15" customHeight="1">
      <c r="A33" s="340"/>
      <c r="B33" s="14" t="s">
        <v>8</v>
      </c>
      <c r="C33" s="301">
        <f>'2sz melléklet'!F27</f>
        <v>44105</v>
      </c>
      <c r="D33" s="301">
        <f>'2sz melléklet'!G27</f>
        <v>64505</v>
      </c>
      <c r="E33" s="350">
        <f>'2sz melléklet'!H27</f>
        <v>40000</v>
      </c>
    </row>
    <row r="34" spans="1:5" ht="15" customHeight="1">
      <c r="A34" s="340" t="s">
        <v>9</v>
      </c>
      <c r="B34" s="14" t="s">
        <v>25</v>
      </c>
      <c r="C34" s="301">
        <v>30000</v>
      </c>
      <c r="D34" s="301">
        <v>58333</v>
      </c>
      <c r="E34" s="350">
        <v>30000</v>
      </c>
    </row>
    <row r="35" spans="1:13" ht="15" customHeight="1">
      <c r="A35" s="340"/>
      <c r="B35" s="388" t="s">
        <v>23</v>
      </c>
      <c r="C35" s="389">
        <f>SUM(C32:C34)</f>
        <v>616186</v>
      </c>
      <c r="D35" s="389">
        <f>SUM(D32:D34)</f>
        <v>386720</v>
      </c>
      <c r="E35" s="390">
        <f>SUM(E32:E34)</f>
        <v>1008881</v>
      </c>
      <c r="G35" s="12"/>
      <c r="K35" s="12"/>
      <c r="L35" s="12"/>
      <c r="M35" s="12"/>
    </row>
    <row r="36" spans="1:5" ht="15" customHeight="1">
      <c r="A36" s="329" t="s">
        <v>26</v>
      </c>
      <c r="B36" s="610" t="s">
        <v>27</v>
      </c>
      <c r="C36" s="610"/>
      <c r="D36" s="610"/>
      <c r="E36" s="611"/>
    </row>
    <row r="37" spans="1:5" ht="15" customHeight="1">
      <c r="A37" s="340" t="s">
        <v>5</v>
      </c>
      <c r="B37" s="612" t="s">
        <v>28</v>
      </c>
      <c r="C37" s="612"/>
      <c r="D37" s="612"/>
      <c r="E37" s="613"/>
    </row>
    <row r="38" spans="1:7" ht="27.75" customHeight="1">
      <c r="A38" s="616"/>
      <c r="B38" s="14" t="s">
        <v>29</v>
      </c>
      <c r="C38" s="301">
        <v>1532982</v>
      </c>
      <c r="D38" s="300">
        <v>1508439</v>
      </c>
      <c r="E38" s="391">
        <v>1278332</v>
      </c>
      <c r="G38" s="186">
        <f>SUM(E38:E41)</f>
        <v>1608185</v>
      </c>
    </row>
    <row r="39" spans="1:5" ht="15" customHeight="1">
      <c r="A39" s="616"/>
      <c r="B39" s="14" t="s">
        <v>30</v>
      </c>
      <c r="C39" s="300">
        <v>145883</v>
      </c>
      <c r="D39" s="300">
        <v>141322</v>
      </c>
      <c r="E39" s="391">
        <v>171940</v>
      </c>
    </row>
    <row r="40" spans="1:5" ht="15" customHeight="1">
      <c r="A40" s="616"/>
      <c r="B40" s="14" t="s">
        <v>31</v>
      </c>
      <c r="C40" s="301">
        <v>40000</v>
      </c>
      <c r="D40" s="300"/>
      <c r="E40" s="391">
        <v>0</v>
      </c>
    </row>
    <row r="41" spans="1:8" ht="15" customHeight="1">
      <c r="A41" s="616"/>
      <c r="B41" s="14" t="s">
        <v>32</v>
      </c>
      <c r="C41" s="301">
        <f>'2sz melléklet'!I27-'1.szmelléklet bevétel'!C38</f>
        <v>97777</v>
      </c>
      <c r="D41" s="301">
        <f>'2sz melléklet'!J27-'1.szmelléklet bevétel'!D38</f>
        <v>151452</v>
      </c>
      <c r="E41" s="350">
        <f>'2sz melléklet'!K27-'1.szmelléklet bevétel'!E38</f>
        <v>157913</v>
      </c>
      <c r="G41" s="186"/>
      <c r="H41" s="12"/>
    </row>
    <row r="42" spans="1:5" ht="15" customHeight="1">
      <c r="A42" s="340" t="s">
        <v>9</v>
      </c>
      <c r="B42" s="612" t="s">
        <v>33</v>
      </c>
      <c r="C42" s="612"/>
      <c r="D42" s="612"/>
      <c r="E42" s="613"/>
    </row>
    <row r="43" spans="1:5" ht="15" customHeight="1">
      <c r="A43" s="616"/>
      <c r="B43" s="14" t="s">
        <v>30</v>
      </c>
      <c r="C43" s="300">
        <v>1225313</v>
      </c>
      <c r="D43" s="300">
        <v>938215</v>
      </c>
      <c r="E43" s="391">
        <v>559602</v>
      </c>
    </row>
    <row r="44" spans="1:5" ht="15" customHeight="1">
      <c r="A44" s="616"/>
      <c r="B44" s="14" t="s">
        <v>32</v>
      </c>
      <c r="C44" s="301">
        <f>'2sz melléklet'!C52</f>
        <v>159820</v>
      </c>
      <c r="D44" s="301">
        <f>'2sz melléklet'!D52</f>
        <v>167539</v>
      </c>
      <c r="E44" s="391">
        <f>'2sz melléklet'!E52</f>
        <v>119137</v>
      </c>
    </row>
    <row r="45" spans="1:7" ht="15" customHeight="1">
      <c r="A45" s="616"/>
      <c r="B45" s="388" t="s">
        <v>27</v>
      </c>
      <c r="C45" s="389">
        <f>SUM(C38:C44)</f>
        <v>3201775</v>
      </c>
      <c r="D45" s="389">
        <f>SUM(D38:D44)</f>
        <v>2906967</v>
      </c>
      <c r="E45" s="392">
        <f>SUM(E38:E44)</f>
        <v>2286924</v>
      </c>
      <c r="G45" s="186"/>
    </row>
    <row r="46" spans="1:5" ht="15" customHeight="1">
      <c r="A46" s="329" t="s">
        <v>34</v>
      </c>
      <c r="B46" s="34" t="s">
        <v>35</v>
      </c>
      <c r="C46" s="393">
        <v>17000</v>
      </c>
      <c r="D46" s="389">
        <v>17000</v>
      </c>
      <c r="E46" s="392">
        <v>7000</v>
      </c>
    </row>
    <row r="47" spans="1:5" ht="15" customHeight="1">
      <c r="A47" s="329" t="s">
        <v>36</v>
      </c>
      <c r="B47" s="610" t="s">
        <v>37</v>
      </c>
      <c r="C47" s="610"/>
      <c r="D47" s="610"/>
      <c r="E47" s="611"/>
    </row>
    <row r="48" spans="1:5" ht="15" customHeight="1">
      <c r="A48" s="340" t="s">
        <v>5</v>
      </c>
      <c r="B48" s="14" t="s">
        <v>38</v>
      </c>
      <c r="C48" s="394">
        <v>500000</v>
      </c>
      <c r="D48" s="395">
        <v>686200</v>
      </c>
      <c r="E48" s="396">
        <v>500000</v>
      </c>
    </row>
    <row r="49" spans="1:5" ht="15" customHeight="1">
      <c r="A49" s="340" t="s">
        <v>9</v>
      </c>
      <c r="B49" s="14" t="s">
        <v>39</v>
      </c>
      <c r="C49" s="300">
        <v>100000</v>
      </c>
      <c r="D49" s="301">
        <v>268200</v>
      </c>
      <c r="E49" s="391"/>
    </row>
    <row r="50" spans="1:5" ht="15" customHeight="1">
      <c r="A50" s="340"/>
      <c r="B50" s="388" t="s">
        <v>37</v>
      </c>
      <c r="C50" s="389">
        <f>SUM(C48:C49)</f>
        <v>600000</v>
      </c>
      <c r="D50" s="389">
        <f>SUM(D48:D49)</f>
        <v>954400</v>
      </c>
      <c r="E50" s="390">
        <f>SUM(E48:E49)</f>
        <v>500000</v>
      </c>
    </row>
    <row r="51" spans="1:7" ht="15" customHeight="1">
      <c r="A51" s="329" t="s">
        <v>40</v>
      </c>
      <c r="B51" s="610" t="s">
        <v>41</v>
      </c>
      <c r="C51" s="610"/>
      <c r="D51" s="610"/>
      <c r="E51" s="611"/>
      <c r="G51" s="12"/>
    </row>
    <row r="52" spans="1:5" ht="15" customHeight="1" thickBot="1">
      <c r="A52" s="397" t="s">
        <v>5</v>
      </c>
      <c r="B52" s="342" t="s">
        <v>42</v>
      </c>
      <c r="C52" s="398">
        <v>31562</v>
      </c>
      <c r="D52" s="399">
        <v>154004</v>
      </c>
      <c r="E52" s="400">
        <v>66748</v>
      </c>
    </row>
    <row r="53" spans="1:7" ht="15" customHeight="1" thickBot="1">
      <c r="A53" s="401"/>
      <c r="B53" s="402" t="s">
        <v>43</v>
      </c>
      <c r="C53" s="403">
        <f>C52+C50+C46+C45+C35+C29+C15</f>
        <v>7870311</v>
      </c>
      <c r="D53" s="403">
        <f>D52+D50+D46+D45+D35+D29+D15</f>
        <v>7986357</v>
      </c>
      <c r="E53" s="403">
        <f>E52+E50+E46+E45+E35+E29+E15</f>
        <v>6725242</v>
      </c>
      <c r="G53" s="186"/>
    </row>
    <row r="54" spans="1:5" ht="13.5" customHeight="1" thickBot="1">
      <c r="A54" s="404"/>
      <c r="B54" s="1" t="s">
        <v>44</v>
      </c>
      <c r="C54" s="405"/>
      <c r="D54" s="405"/>
      <c r="E54" s="55"/>
    </row>
    <row r="75" ht="15.75" customHeight="1"/>
  </sheetData>
  <mergeCells count="18">
    <mergeCell ref="A1:E1"/>
    <mergeCell ref="A3:E3"/>
    <mergeCell ref="B7:E7"/>
    <mergeCell ref="B6:E6"/>
    <mergeCell ref="A2:E2"/>
    <mergeCell ref="A43:A45"/>
    <mergeCell ref="A38:A41"/>
    <mergeCell ref="B42:E42"/>
    <mergeCell ref="B30:E30"/>
    <mergeCell ref="B36:E36"/>
    <mergeCell ref="B47:E47"/>
    <mergeCell ref="B51:E51"/>
    <mergeCell ref="B11:E11"/>
    <mergeCell ref="B8:E8"/>
    <mergeCell ref="B31:E31"/>
    <mergeCell ref="B37:E37"/>
    <mergeCell ref="B17:E17"/>
    <mergeCell ref="B16:E16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50"/>
  </sheetPr>
  <dimension ref="A1:E42"/>
  <sheetViews>
    <sheetView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7.140625" style="0" customWidth="1"/>
  </cols>
  <sheetData>
    <row r="1" spans="1:4" ht="12.75">
      <c r="A1" s="617" t="s">
        <v>315</v>
      </c>
      <c r="B1" s="617"/>
      <c r="C1" s="617"/>
      <c r="D1" s="617"/>
    </row>
    <row r="2" spans="1:4" ht="12.75">
      <c r="A2" s="17"/>
      <c r="B2" s="18"/>
      <c r="C2" s="18"/>
      <c r="D2" s="18"/>
    </row>
    <row r="3" spans="1:4" ht="12.75">
      <c r="A3" s="606" t="s">
        <v>719</v>
      </c>
      <c r="B3" s="606"/>
      <c r="C3" s="606"/>
      <c r="D3" s="606"/>
    </row>
    <row r="4" spans="1:4" ht="12.75">
      <c r="A4" s="606" t="s">
        <v>318</v>
      </c>
      <c r="B4" s="606"/>
      <c r="C4" s="606"/>
      <c r="D4" s="606"/>
    </row>
    <row r="5" spans="1:4" ht="12.75">
      <c r="A5" s="606" t="s">
        <v>319</v>
      </c>
      <c r="B5" s="606"/>
      <c r="C5" s="606"/>
      <c r="D5" s="606"/>
    </row>
    <row r="6" spans="1:4" ht="12.75">
      <c r="A6" s="606" t="s">
        <v>693</v>
      </c>
      <c r="B6" s="606"/>
      <c r="C6" s="606"/>
      <c r="D6" s="606"/>
    </row>
    <row r="7" spans="1:4" ht="13.5" thickBot="1">
      <c r="A7" s="674" t="s">
        <v>350</v>
      </c>
      <c r="B7" s="674"/>
      <c r="C7" s="674"/>
      <c r="D7" s="674"/>
    </row>
    <row r="8" spans="1:4" ht="12.75">
      <c r="A8" s="238" t="s">
        <v>125</v>
      </c>
      <c r="B8" s="675" t="s">
        <v>321</v>
      </c>
      <c r="C8" s="675" t="s">
        <v>698</v>
      </c>
      <c r="D8" s="675" t="s">
        <v>699</v>
      </c>
    </row>
    <row r="9" spans="1:4" ht="13.5" thickBot="1">
      <c r="A9" s="237" t="s">
        <v>320</v>
      </c>
      <c r="B9" s="676"/>
      <c r="C9" s="676"/>
      <c r="D9" s="676"/>
    </row>
    <row r="10" spans="1:4" ht="33.75" customHeight="1">
      <c r="A10" s="7" t="s">
        <v>322</v>
      </c>
      <c r="B10" s="544" t="s">
        <v>323</v>
      </c>
      <c r="C10" s="545">
        <v>49</v>
      </c>
      <c r="D10" s="546">
        <v>49</v>
      </c>
    </row>
    <row r="11" spans="1:4" ht="29.25" customHeight="1">
      <c r="A11" s="106" t="s">
        <v>324</v>
      </c>
      <c r="B11" s="25" t="s">
        <v>85</v>
      </c>
      <c r="C11" s="543">
        <v>117</v>
      </c>
      <c r="D11" s="42">
        <v>116</v>
      </c>
    </row>
    <row r="12" spans="1:4" ht="12.75">
      <c r="A12" s="678" t="s">
        <v>325</v>
      </c>
      <c r="B12" s="25" t="s">
        <v>326</v>
      </c>
      <c r="C12" s="543">
        <v>78</v>
      </c>
      <c r="D12" s="42">
        <v>80</v>
      </c>
    </row>
    <row r="13" spans="1:4" ht="12.75">
      <c r="A13" s="679"/>
      <c r="B13" s="25" t="s">
        <v>88</v>
      </c>
      <c r="C13" s="543">
        <v>15</v>
      </c>
      <c r="D13" s="42">
        <v>15</v>
      </c>
    </row>
    <row r="14" spans="1:4" ht="12.75">
      <c r="A14" s="680"/>
      <c r="B14" s="547" t="s">
        <v>470</v>
      </c>
      <c r="C14" s="543">
        <v>10</v>
      </c>
      <c r="D14" s="42">
        <v>12</v>
      </c>
    </row>
    <row r="15" spans="1:4" ht="12.75">
      <c r="A15" s="678" t="s">
        <v>327</v>
      </c>
      <c r="B15" s="25" t="s">
        <v>328</v>
      </c>
      <c r="C15" s="543">
        <v>49</v>
      </c>
      <c r="D15" s="42">
        <v>49</v>
      </c>
    </row>
    <row r="16" spans="1:4" ht="12.75">
      <c r="A16" s="680"/>
      <c r="B16" s="25" t="s">
        <v>329</v>
      </c>
      <c r="C16" s="543">
        <v>10</v>
      </c>
      <c r="D16" s="42">
        <v>11</v>
      </c>
    </row>
    <row r="17" spans="1:4" ht="12.75">
      <c r="A17" s="678" t="s">
        <v>330</v>
      </c>
      <c r="B17" s="25" t="s">
        <v>331</v>
      </c>
      <c r="C17" s="543">
        <v>80</v>
      </c>
      <c r="D17" s="42">
        <v>80</v>
      </c>
    </row>
    <row r="18" spans="1:4" ht="12.75">
      <c r="A18" s="680"/>
      <c r="B18" s="25" t="s">
        <v>471</v>
      </c>
      <c r="C18" s="543">
        <v>5</v>
      </c>
      <c r="D18" s="42">
        <v>5</v>
      </c>
    </row>
    <row r="19" spans="1:4" ht="12.75">
      <c r="A19" s="106" t="s">
        <v>332</v>
      </c>
      <c r="B19" s="25" t="s">
        <v>333</v>
      </c>
      <c r="C19" s="543">
        <v>59</v>
      </c>
      <c r="D19" s="42">
        <v>63</v>
      </c>
    </row>
    <row r="20" spans="1:4" ht="12.75">
      <c r="A20" s="106" t="s">
        <v>334</v>
      </c>
      <c r="B20" s="25" t="s">
        <v>96</v>
      </c>
      <c r="C20" s="543">
        <v>23</v>
      </c>
      <c r="D20" s="42">
        <v>23</v>
      </c>
    </row>
    <row r="21" spans="1:4" ht="12.75">
      <c r="A21" s="678" t="s">
        <v>335</v>
      </c>
      <c r="B21" s="25" t="s">
        <v>336</v>
      </c>
      <c r="C21" s="543">
        <v>10</v>
      </c>
      <c r="D21" s="42">
        <v>10</v>
      </c>
    </row>
    <row r="22" spans="1:4" ht="12.75">
      <c r="A22" s="680"/>
      <c r="B22" s="25" t="s">
        <v>337</v>
      </c>
      <c r="C22" s="543">
        <v>4</v>
      </c>
      <c r="D22" s="42">
        <v>4</v>
      </c>
    </row>
    <row r="23" spans="1:4" ht="12.75">
      <c r="A23" s="678" t="s">
        <v>338</v>
      </c>
      <c r="B23" s="25" t="s">
        <v>339</v>
      </c>
      <c r="C23" s="543">
        <v>9</v>
      </c>
      <c r="D23" s="42">
        <v>9</v>
      </c>
    </row>
    <row r="24" spans="1:4" ht="12.75">
      <c r="A24" s="680"/>
      <c r="B24" s="25" t="s">
        <v>102</v>
      </c>
      <c r="C24" s="543">
        <v>7</v>
      </c>
      <c r="D24" s="42">
        <v>7</v>
      </c>
    </row>
    <row r="25" spans="1:4" ht="25.5">
      <c r="A25" s="106" t="s">
        <v>340</v>
      </c>
      <c r="B25" s="25" t="s">
        <v>341</v>
      </c>
      <c r="C25" s="543">
        <v>54</v>
      </c>
      <c r="D25" s="42">
        <v>58</v>
      </c>
    </row>
    <row r="26" spans="1:4" ht="25.5">
      <c r="A26" s="106" t="s">
        <v>342</v>
      </c>
      <c r="B26" s="25" t="s">
        <v>345</v>
      </c>
      <c r="C26" s="543">
        <v>8</v>
      </c>
      <c r="D26" s="42">
        <v>9</v>
      </c>
    </row>
    <row r="27" spans="1:4" ht="12.75">
      <c r="A27" s="106" t="s">
        <v>344</v>
      </c>
      <c r="B27" s="25" t="s">
        <v>349</v>
      </c>
      <c r="C27" s="543">
        <v>1</v>
      </c>
      <c r="D27" s="42">
        <v>1</v>
      </c>
    </row>
    <row r="28" spans="1:4" ht="12.75">
      <c r="A28" s="106" t="s">
        <v>346</v>
      </c>
      <c r="B28" s="25" t="s">
        <v>343</v>
      </c>
      <c r="C28" s="543">
        <v>390</v>
      </c>
      <c r="D28" s="42">
        <v>421</v>
      </c>
    </row>
    <row r="29" spans="1:4" ht="13.5" thickBot="1">
      <c r="A29" s="10" t="s">
        <v>352</v>
      </c>
      <c r="B29" s="541" t="s">
        <v>226</v>
      </c>
      <c r="C29" s="542">
        <v>77</v>
      </c>
      <c r="D29" s="220">
        <v>77</v>
      </c>
    </row>
    <row r="30" spans="1:4" ht="13.5" thickBot="1">
      <c r="A30" s="9"/>
      <c r="B30" s="19" t="s">
        <v>347</v>
      </c>
      <c r="C30" s="105">
        <f>SUM(C10:C29)</f>
        <v>1055</v>
      </c>
      <c r="D30" s="105">
        <f>SUM(D10:D29)</f>
        <v>1099</v>
      </c>
    </row>
    <row r="31" spans="1:4" ht="12.75">
      <c r="A31" s="103"/>
      <c r="B31" s="18"/>
      <c r="C31" s="18"/>
      <c r="D31" s="18"/>
    </row>
    <row r="32" spans="1:4" ht="12.75">
      <c r="A32" s="677" t="s">
        <v>348</v>
      </c>
      <c r="B32" s="677"/>
      <c r="C32" s="677"/>
      <c r="D32" s="677"/>
    </row>
    <row r="33" spans="1:5" ht="12.75">
      <c r="A33" s="677"/>
      <c r="B33" s="677"/>
      <c r="C33" s="677"/>
      <c r="D33" s="677"/>
      <c r="E33" s="52"/>
    </row>
    <row r="34" spans="1:5" ht="12.75">
      <c r="A34" s="207"/>
      <c r="B34" s="207"/>
      <c r="C34" s="207"/>
      <c r="D34" s="207"/>
      <c r="E34" s="52"/>
    </row>
    <row r="35" spans="1:4" ht="13.5" thickBot="1">
      <c r="A35" s="103"/>
      <c r="B35" s="18"/>
      <c r="C35" s="18"/>
      <c r="D35" s="18"/>
    </row>
    <row r="36" spans="1:4" ht="12.75">
      <c r="A36" s="104"/>
      <c r="B36" s="107" t="s">
        <v>477</v>
      </c>
      <c r="C36" s="548">
        <v>24</v>
      </c>
      <c r="D36" s="18"/>
    </row>
    <row r="37" spans="1:4" ht="12.75">
      <c r="A37" s="104"/>
      <c r="B37" s="108" t="s">
        <v>351</v>
      </c>
      <c r="C37" s="109">
        <v>1</v>
      </c>
      <c r="D37" s="18"/>
    </row>
    <row r="38" spans="1:4" ht="12.75">
      <c r="A38" s="104"/>
      <c r="B38" s="108" t="s">
        <v>333</v>
      </c>
      <c r="C38" s="109">
        <v>3</v>
      </c>
      <c r="D38" s="18"/>
    </row>
    <row r="39" spans="1:4" ht="12.75">
      <c r="A39" s="104"/>
      <c r="B39" s="108" t="s">
        <v>343</v>
      </c>
      <c r="C39" s="109">
        <v>4</v>
      </c>
      <c r="D39" s="18"/>
    </row>
    <row r="40" spans="1:4" ht="25.5">
      <c r="A40" s="104"/>
      <c r="B40" s="108" t="s">
        <v>345</v>
      </c>
      <c r="C40" s="109">
        <v>5</v>
      </c>
      <c r="D40" s="18"/>
    </row>
    <row r="41" spans="1:4" ht="13.5" thickBot="1">
      <c r="A41" s="104"/>
      <c r="B41" s="108" t="s">
        <v>226</v>
      </c>
      <c r="C41" s="109">
        <v>3</v>
      </c>
      <c r="D41" s="18"/>
    </row>
    <row r="42" spans="2:3" ht="13.5" thickBot="1">
      <c r="B42" s="110" t="s">
        <v>108</v>
      </c>
      <c r="C42" s="111">
        <f>SUM(C36:C41)</f>
        <v>40</v>
      </c>
    </row>
  </sheetData>
  <mergeCells count="15">
    <mergeCell ref="B8:B9"/>
    <mergeCell ref="D8:D9"/>
    <mergeCell ref="A32:D33"/>
    <mergeCell ref="A12:A14"/>
    <mergeCell ref="A15:A16"/>
    <mergeCell ref="A21:A22"/>
    <mergeCell ref="A23:A24"/>
    <mergeCell ref="A17:A18"/>
    <mergeCell ref="C8:C9"/>
    <mergeCell ref="A7:D7"/>
    <mergeCell ref="A1:D1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10"/>
  <sheetViews>
    <sheetView workbookViewId="0" topLeftCell="A1">
      <selection activeCell="A2" sqref="A2:D2"/>
    </sheetView>
  </sheetViews>
  <sheetFormatPr defaultColWidth="9.140625" defaultRowHeight="12.75"/>
  <cols>
    <col min="2" max="2" width="34.28125" style="0" customWidth="1"/>
    <col min="3" max="3" width="21.421875" style="0" customWidth="1"/>
    <col min="4" max="4" width="21.7109375" style="0" customWidth="1"/>
  </cols>
  <sheetData>
    <row r="1" spans="1:4" ht="12.75">
      <c r="A1" s="681" t="s">
        <v>483</v>
      </c>
      <c r="B1" s="681"/>
      <c r="C1" s="681"/>
      <c r="D1" s="681"/>
    </row>
    <row r="2" spans="1:4" ht="12.75">
      <c r="A2" s="606" t="s">
        <v>719</v>
      </c>
      <c r="B2" s="606"/>
      <c r="C2" s="606"/>
      <c r="D2" s="606"/>
    </row>
    <row r="3" spans="1:4" ht="12.75">
      <c r="A3" s="682" t="s">
        <v>484</v>
      </c>
      <c r="B3" s="682"/>
      <c r="C3" s="682"/>
      <c r="D3" s="682"/>
    </row>
    <row r="4" spans="1:4" ht="12.75">
      <c r="A4" s="683"/>
      <c r="B4" s="683"/>
      <c r="C4" s="683"/>
      <c r="D4" s="683"/>
    </row>
    <row r="5" spans="1:4" ht="20.25" customHeight="1" thickBot="1">
      <c r="A5" s="239"/>
      <c r="B5" s="239"/>
      <c r="C5" s="239"/>
      <c r="D5" s="239" t="s">
        <v>488</v>
      </c>
    </row>
    <row r="6" spans="1:4" ht="13.5" thickTop="1">
      <c r="A6" s="240"/>
      <c r="B6" s="241" t="s">
        <v>273</v>
      </c>
      <c r="C6" s="241" t="s">
        <v>480</v>
      </c>
      <c r="D6" s="242" t="s">
        <v>481</v>
      </c>
    </row>
    <row r="7" spans="1:4" ht="20.25" customHeight="1">
      <c r="A7" s="243" t="s">
        <v>5</v>
      </c>
      <c r="B7" s="244" t="s">
        <v>482</v>
      </c>
      <c r="C7" s="245">
        <v>0</v>
      </c>
      <c r="D7" s="246">
        <v>0</v>
      </c>
    </row>
    <row r="8" spans="1:4" ht="29.25" customHeight="1">
      <c r="A8" s="243" t="s">
        <v>9</v>
      </c>
      <c r="B8" s="247" t="s">
        <v>217</v>
      </c>
      <c r="C8" s="245">
        <v>0</v>
      </c>
      <c r="D8" s="246">
        <v>0</v>
      </c>
    </row>
    <row r="9" spans="1:4" ht="32.25" customHeight="1" thickBot="1">
      <c r="A9" s="248" t="s">
        <v>86</v>
      </c>
      <c r="B9" s="249" t="s">
        <v>487</v>
      </c>
      <c r="C9" s="250">
        <v>0</v>
      </c>
      <c r="D9" s="251">
        <v>0</v>
      </c>
    </row>
    <row r="10" spans="1:4" ht="14.25" thickBot="1" thickTop="1">
      <c r="A10" s="227"/>
      <c r="B10" s="228" t="s">
        <v>108</v>
      </c>
      <c r="C10" s="231">
        <f>SUM(C7:C8)</f>
        <v>0</v>
      </c>
      <c r="D10" s="232">
        <f>SUM(D7:D8)</f>
        <v>0</v>
      </c>
    </row>
    <row r="11" ht="13.5" thickTop="1"/>
    <row r="12" ht="18.75" customHeight="1"/>
  </sheetData>
  <mergeCells count="3">
    <mergeCell ref="A2:D2"/>
    <mergeCell ref="A1:D1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6"/>
  <sheetViews>
    <sheetView workbookViewId="0" topLeftCell="A1">
      <selection activeCell="C18" sqref="C18"/>
    </sheetView>
  </sheetViews>
  <sheetFormatPr defaultColWidth="9.140625" defaultRowHeight="12.75"/>
  <cols>
    <col min="1" max="1" width="5.57421875" style="171" customWidth="1"/>
    <col min="2" max="2" width="30.57421875" style="163" customWidth="1"/>
    <col min="3" max="3" width="20.140625" style="163" customWidth="1"/>
    <col min="4" max="4" width="16.28125" style="163" customWidth="1"/>
    <col min="5" max="16384" width="8.00390625" style="163" customWidth="1"/>
  </cols>
  <sheetData>
    <row r="1" spans="1:9" ht="12.75" customHeight="1">
      <c r="A1" s="686" t="s">
        <v>476</v>
      </c>
      <c r="B1" s="686"/>
      <c r="C1" s="686"/>
      <c r="D1" s="686"/>
      <c r="E1" s="150"/>
      <c r="F1" s="150"/>
      <c r="G1" s="150"/>
      <c r="H1" s="150"/>
      <c r="I1" s="150"/>
    </row>
    <row r="2" spans="1:9" ht="12.75">
      <c r="A2" s="606" t="s">
        <v>716</v>
      </c>
      <c r="B2" s="606"/>
      <c r="C2" s="606"/>
      <c r="D2" s="606"/>
      <c r="E2" s="52"/>
      <c r="F2" s="52"/>
      <c r="G2" s="52"/>
      <c r="H2" s="52"/>
      <c r="I2" s="52"/>
    </row>
    <row r="3" spans="1:4" ht="12.75">
      <c r="A3" s="684" t="s">
        <v>407</v>
      </c>
      <c r="B3" s="685"/>
      <c r="C3" s="685"/>
      <c r="D3" s="685"/>
    </row>
    <row r="4" spans="1:4" ht="12.75">
      <c r="A4" s="684" t="s">
        <v>408</v>
      </c>
      <c r="B4" s="684"/>
      <c r="C4" s="684"/>
      <c r="D4" s="684"/>
    </row>
    <row r="5" spans="1:4" s="152" customFormat="1" ht="15.75" thickBot="1">
      <c r="A5" s="151"/>
      <c r="D5" s="153" t="s">
        <v>272</v>
      </c>
    </row>
    <row r="6" spans="1:4" s="157" customFormat="1" ht="48" customHeight="1" thickBot="1">
      <c r="A6" s="154" t="s">
        <v>353</v>
      </c>
      <c r="B6" s="155" t="s">
        <v>403</v>
      </c>
      <c r="C6" s="155" t="s">
        <v>404</v>
      </c>
      <c r="D6" s="156" t="s">
        <v>405</v>
      </c>
    </row>
    <row r="7" spans="1:4" s="157" customFormat="1" ht="18" customHeight="1" thickBot="1">
      <c r="A7" s="154">
        <v>1</v>
      </c>
      <c r="B7" s="158">
        <v>2</v>
      </c>
      <c r="C7" s="158">
        <v>3</v>
      </c>
      <c r="D7" s="159">
        <v>4</v>
      </c>
    </row>
    <row r="8" spans="1:4" ht="18" customHeight="1">
      <c r="A8" s="160" t="s">
        <v>5</v>
      </c>
      <c r="B8" s="213" t="s">
        <v>707</v>
      </c>
      <c r="C8" s="161">
        <v>110</v>
      </c>
      <c r="D8" s="162">
        <v>10</v>
      </c>
    </row>
    <row r="9" spans="1:4" ht="27" customHeight="1">
      <c r="A9" s="164" t="s">
        <v>9</v>
      </c>
      <c r="B9" s="214" t="s">
        <v>708</v>
      </c>
      <c r="C9" s="165">
        <v>7500</v>
      </c>
      <c r="D9" s="166">
        <v>500</v>
      </c>
    </row>
    <row r="10" spans="1:4" ht="18" customHeight="1">
      <c r="A10" s="164" t="s">
        <v>86</v>
      </c>
      <c r="B10" s="213" t="s">
        <v>473</v>
      </c>
      <c r="C10" s="161">
        <v>80500</v>
      </c>
      <c r="D10" s="162">
        <v>500</v>
      </c>
    </row>
    <row r="11" spans="1:4" ht="18" customHeight="1">
      <c r="A11" s="164" t="s">
        <v>89</v>
      </c>
      <c r="B11" s="214" t="s">
        <v>474</v>
      </c>
      <c r="C11" s="165">
        <v>39480</v>
      </c>
      <c r="D11" s="166">
        <v>980</v>
      </c>
    </row>
    <row r="12" spans="1:4" ht="18" customHeight="1">
      <c r="A12" s="164" t="s">
        <v>91</v>
      </c>
      <c r="B12" s="214" t="s">
        <v>709</v>
      </c>
      <c r="C12" s="165">
        <v>6800</v>
      </c>
      <c r="D12" s="166">
        <v>300</v>
      </c>
    </row>
    <row r="13" spans="1:4" ht="18" customHeight="1">
      <c r="A13" s="164" t="s">
        <v>95</v>
      </c>
      <c r="B13" s="214" t="s">
        <v>710</v>
      </c>
      <c r="C13" s="165">
        <v>255000</v>
      </c>
      <c r="D13" s="166">
        <v>500</v>
      </c>
    </row>
    <row r="14" spans="1:4" ht="18" customHeight="1">
      <c r="A14" s="164" t="s">
        <v>97</v>
      </c>
      <c r="B14" s="213" t="s">
        <v>711</v>
      </c>
      <c r="C14" s="161">
        <v>70500</v>
      </c>
      <c r="D14" s="162">
        <v>500</v>
      </c>
    </row>
    <row r="15" spans="1:4" ht="26.25" customHeight="1">
      <c r="A15" s="164" t="s">
        <v>103</v>
      </c>
      <c r="B15" s="214" t="s">
        <v>712</v>
      </c>
      <c r="C15" s="165">
        <v>2150</v>
      </c>
      <c r="D15" s="166">
        <v>50</v>
      </c>
    </row>
    <row r="16" spans="1:4" ht="18" customHeight="1" thickBot="1">
      <c r="A16" s="167" t="s">
        <v>406</v>
      </c>
      <c r="B16" s="168" t="s">
        <v>108</v>
      </c>
      <c r="C16" s="169">
        <f>SUM(C8:C15)</f>
        <v>462040</v>
      </c>
      <c r="D16" s="170">
        <f>SUM(D8:D15)</f>
        <v>3340</v>
      </c>
    </row>
  </sheetData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workbookViewId="0" topLeftCell="A1">
      <selection activeCell="C10" sqref="C10"/>
    </sheetView>
  </sheetViews>
  <sheetFormatPr defaultColWidth="9.140625" defaultRowHeight="12.75"/>
  <cols>
    <col min="1" max="1" width="8.421875" style="0" customWidth="1"/>
    <col min="2" max="2" width="22.14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686" t="s">
        <v>489</v>
      </c>
      <c r="C1" s="686"/>
      <c r="D1" s="686"/>
      <c r="E1" s="686"/>
    </row>
    <row r="2" spans="2:5" ht="12.75">
      <c r="B2" s="606" t="s">
        <v>716</v>
      </c>
      <c r="C2" s="606"/>
      <c r="D2" s="606"/>
      <c r="E2" s="606"/>
    </row>
    <row r="3" spans="2:5" ht="12.75">
      <c r="B3" s="684" t="s">
        <v>490</v>
      </c>
      <c r="C3" s="685"/>
      <c r="D3" s="685"/>
      <c r="E3" s="685"/>
    </row>
    <row r="4" spans="2:5" ht="13.5" thickBot="1">
      <c r="B4" s="221"/>
      <c r="C4" s="171"/>
      <c r="D4" s="253" t="s">
        <v>244</v>
      </c>
      <c r="E4" s="252" t="s">
        <v>493</v>
      </c>
    </row>
    <row r="5" spans="1:5" ht="13.5" thickTop="1">
      <c r="A5" s="706" t="s">
        <v>494</v>
      </c>
      <c r="B5" s="700" t="s">
        <v>273</v>
      </c>
      <c r="C5" s="700" t="s">
        <v>491</v>
      </c>
      <c r="D5" s="700" t="s">
        <v>492</v>
      </c>
      <c r="E5" s="702"/>
    </row>
    <row r="6" spans="1:5" ht="12.75">
      <c r="A6" s="707"/>
      <c r="B6" s="701"/>
      <c r="C6" s="701"/>
      <c r="D6" s="701"/>
      <c r="E6" s="703"/>
    </row>
    <row r="7" spans="1:5" ht="25.5" customHeight="1">
      <c r="A7" s="254" t="s">
        <v>5</v>
      </c>
      <c r="B7" s="255" t="s">
        <v>495</v>
      </c>
      <c r="C7" s="256" t="s">
        <v>496</v>
      </c>
      <c r="D7" s="688">
        <v>500</v>
      </c>
      <c r="E7" s="689"/>
    </row>
    <row r="8" spans="1:5" ht="12.75">
      <c r="A8" s="254" t="s">
        <v>9</v>
      </c>
      <c r="B8" s="255" t="s">
        <v>497</v>
      </c>
      <c r="C8" s="256"/>
      <c r="D8" s="688">
        <f>SUM(D9:E14)</f>
        <v>12100</v>
      </c>
      <c r="E8" s="689"/>
    </row>
    <row r="9" spans="1:5" ht="12.75">
      <c r="A9" s="254"/>
      <c r="B9" s="255"/>
      <c r="C9" s="589" t="s">
        <v>726</v>
      </c>
      <c r="D9" s="704">
        <v>7100</v>
      </c>
      <c r="E9" s="705"/>
    </row>
    <row r="10" spans="1:5" ht="12.75">
      <c r="A10" s="243" t="s">
        <v>86</v>
      </c>
      <c r="B10" s="690"/>
      <c r="C10" s="257" t="s">
        <v>499</v>
      </c>
      <c r="D10" s="698">
        <v>355</v>
      </c>
      <c r="E10" s="699"/>
    </row>
    <row r="11" spans="1:5" ht="12.75">
      <c r="A11" s="243" t="s">
        <v>89</v>
      </c>
      <c r="B11" s="690"/>
      <c r="C11" s="257" t="s">
        <v>500</v>
      </c>
      <c r="D11" s="692">
        <v>911</v>
      </c>
      <c r="E11" s="693"/>
    </row>
    <row r="12" spans="1:5" ht="15" customHeight="1">
      <c r="A12" s="243" t="s">
        <v>91</v>
      </c>
      <c r="B12" s="690"/>
      <c r="C12" s="257" t="s">
        <v>701</v>
      </c>
      <c r="D12" s="692">
        <v>2800</v>
      </c>
      <c r="E12" s="693"/>
    </row>
    <row r="13" spans="1:5" ht="12.75">
      <c r="A13" s="243" t="s">
        <v>93</v>
      </c>
      <c r="B13" s="690"/>
      <c r="C13" s="257" t="s">
        <v>501</v>
      </c>
      <c r="D13" s="692">
        <v>187</v>
      </c>
      <c r="E13" s="693"/>
    </row>
    <row r="14" spans="1:5" ht="13.5" thickBot="1">
      <c r="A14" s="258" t="s">
        <v>95</v>
      </c>
      <c r="B14" s="691"/>
      <c r="C14" s="259" t="s">
        <v>502</v>
      </c>
      <c r="D14" s="694">
        <v>747</v>
      </c>
      <c r="E14" s="695"/>
    </row>
    <row r="15" spans="1:5" ht="21" customHeight="1" thickBot="1" thickTop="1">
      <c r="A15" s="227" t="s">
        <v>97</v>
      </c>
      <c r="B15" s="228" t="s">
        <v>498</v>
      </c>
      <c r="C15" s="228"/>
      <c r="D15" s="696">
        <f>D7+D8</f>
        <v>12600</v>
      </c>
      <c r="E15" s="697"/>
    </row>
    <row r="16" spans="4:5" ht="13.5" thickTop="1">
      <c r="D16" s="687"/>
      <c r="E16" s="687"/>
    </row>
  </sheetData>
  <mergeCells count="18">
    <mergeCell ref="B1:E1"/>
    <mergeCell ref="B2:E2"/>
    <mergeCell ref="B3:E3"/>
    <mergeCell ref="A5:A6"/>
    <mergeCell ref="D7:E7"/>
    <mergeCell ref="D10:E10"/>
    <mergeCell ref="D11:E11"/>
    <mergeCell ref="B5:B6"/>
    <mergeCell ref="C5:C6"/>
    <mergeCell ref="D5:E6"/>
    <mergeCell ref="D9:E9"/>
    <mergeCell ref="D16:E16"/>
    <mergeCell ref="D8:E8"/>
    <mergeCell ref="B10:B14"/>
    <mergeCell ref="D12:E12"/>
    <mergeCell ref="D13:E13"/>
    <mergeCell ref="D14:E14"/>
    <mergeCell ref="D15:E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S28"/>
  <sheetViews>
    <sheetView workbookViewId="0" topLeftCell="A7">
      <selection activeCell="B8" sqref="B8"/>
    </sheetView>
  </sheetViews>
  <sheetFormatPr defaultColWidth="9.140625" defaultRowHeight="12.75"/>
  <cols>
    <col min="1" max="1" width="5.8515625" style="132" customWidth="1"/>
    <col min="2" max="2" width="32.28125" style="133" customWidth="1"/>
    <col min="3" max="7" width="11.00390625" style="133" customWidth="1"/>
    <col min="8" max="8" width="11.8515625" style="133" customWidth="1"/>
    <col min="9" max="16384" width="8.00390625" style="133" customWidth="1"/>
  </cols>
  <sheetData>
    <row r="1" spans="1:8" ht="12.75" customHeight="1">
      <c r="A1" s="686" t="s">
        <v>389</v>
      </c>
      <c r="B1" s="686"/>
      <c r="C1" s="686"/>
      <c r="D1" s="686"/>
      <c r="E1" s="686"/>
      <c r="F1" s="686"/>
      <c r="G1" s="686"/>
      <c r="H1" s="686"/>
    </row>
    <row r="2" spans="1:8" ht="12.75">
      <c r="A2" s="606" t="s">
        <v>718</v>
      </c>
      <c r="B2" s="606"/>
      <c r="C2" s="606"/>
      <c r="D2" s="606"/>
      <c r="E2" s="606"/>
      <c r="F2" s="606"/>
      <c r="G2" s="606"/>
      <c r="H2" s="606"/>
    </row>
    <row r="3" spans="1:8" ht="12.75">
      <c r="A3" s="708" t="s">
        <v>400</v>
      </c>
      <c r="B3" s="709"/>
      <c r="C3" s="709"/>
      <c r="D3" s="709"/>
      <c r="E3" s="709"/>
      <c r="F3" s="709"/>
      <c r="G3" s="709"/>
      <c r="H3" s="709"/>
    </row>
    <row r="4" spans="1:8" ht="12.75">
      <c r="A4" s="708" t="s">
        <v>401</v>
      </c>
      <c r="B4" s="709"/>
      <c r="C4" s="709"/>
      <c r="D4" s="709"/>
      <c r="E4" s="709"/>
      <c r="F4" s="709"/>
      <c r="G4" s="709"/>
      <c r="H4" s="709"/>
    </row>
    <row r="5" ht="15.75" thickBot="1">
      <c r="H5" s="134" t="s">
        <v>503</v>
      </c>
    </row>
    <row r="6" spans="1:8" s="141" customFormat="1" ht="12.75" customHeight="1">
      <c r="A6" s="135"/>
      <c r="B6" s="136" t="s">
        <v>390</v>
      </c>
      <c r="C6" s="137" t="s">
        <v>391</v>
      </c>
      <c r="D6" s="138" t="s">
        <v>392</v>
      </c>
      <c r="E6" s="139"/>
      <c r="F6" s="139"/>
      <c r="G6" s="140"/>
      <c r="H6" s="136" t="s">
        <v>393</v>
      </c>
    </row>
    <row r="7" spans="1:8" s="148" customFormat="1" ht="15" customHeight="1" thickBot="1">
      <c r="A7" s="261" t="s">
        <v>82</v>
      </c>
      <c r="B7" s="142" t="s">
        <v>394</v>
      </c>
      <c r="C7" s="143" t="s">
        <v>385</v>
      </c>
      <c r="D7" s="144" t="s">
        <v>395</v>
      </c>
      <c r="E7" s="145" t="s">
        <v>402</v>
      </c>
      <c r="F7" s="145" t="s">
        <v>536</v>
      </c>
      <c r="G7" s="146" t="s">
        <v>537</v>
      </c>
      <c r="H7" s="147" t="s">
        <v>396</v>
      </c>
    </row>
    <row r="8" spans="1:19" ht="27" customHeight="1" thickBot="1">
      <c r="A8" s="555" t="s">
        <v>5</v>
      </c>
      <c r="B8" s="556" t="s">
        <v>397</v>
      </c>
      <c r="C8" s="531"/>
      <c r="D8" s="537">
        <f>SUM(D9:D19)</f>
        <v>151569</v>
      </c>
      <c r="E8" s="537">
        <f>SUM(E9:E19)</f>
        <v>244775</v>
      </c>
      <c r="F8" s="537">
        <f>SUM(F9:F19)</f>
        <v>145579</v>
      </c>
      <c r="G8" s="537">
        <f>SUM(G9:G19)</f>
        <v>487980</v>
      </c>
      <c r="H8" s="573">
        <f aca="true" t="shared" si="0" ref="H8:H24">SUM(D8:G8)</f>
        <v>1029903</v>
      </c>
      <c r="J8" s="208"/>
      <c r="K8" s="208"/>
      <c r="N8" s="208"/>
      <c r="O8" s="208"/>
      <c r="R8" s="208"/>
      <c r="S8" s="208"/>
    </row>
    <row r="9" spans="1:8" ht="18" customHeight="1">
      <c r="A9" s="554" t="s">
        <v>9</v>
      </c>
      <c r="B9" s="571" t="s">
        <v>386</v>
      </c>
      <c r="C9" s="572">
        <v>2002</v>
      </c>
      <c r="D9" s="534">
        <v>55357</v>
      </c>
      <c r="E9" s="534">
        <v>53439</v>
      </c>
      <c r="F9" s="534">
        <v>55154</v>
      </c>
      <c r="G9" s="534">
        <v>21338</v>
      </c>
      <c r="H9" s="567">
        <f t="shared" si="0"/>
        <v>185288</v>
      </c>
    </row>
    <row r="10" spans="1:8" ht="18" customHeight="1">
      <c r="A10" s="550" t="s">
        <v>86</v>
      </c>
      <c r="B10" s="219" t="s">
        <v>387</v>
      </c>
      <c r="C10" s="211">
        <v>2003</v>
      </c>
      <c r="D10" s="536">
        <v>33960</v>
      </c>
      <c r="E10" s="536">
        <v>31008</v>
      </c>
      <c r="F10" s="536">
        <v>29256</v>
      </c>
      <c r="G10" s="536">
        <v>51064</v>
      </c>
      <c r="H10" s="551">
        <f t="shared" si="0"/>
        <v>145288</v>
      </c>
    </row>
    <row r="11" spans="1:8" ht="18" customHeight="1">
      <c r="A11" s="550" t="s">
        <v>89</v>
      </c>
      <c r="B11" s="219" t="s">
        <v>388</v>
      </c>
      <c r="C11" s="211">
        <v>2003</v>
      </c>
      <c r="D11" s="536">
        <v>13932</v>
      </c>
      <c r="E11" s="536">
        <v>12636</v>
      </c>
      <c r="F11" s="536">
        <v>12069</v>
      </c>
      <c r="G11" s="536">
        <v>55432</v>
      </c>
      <c r="H11" s="551">
        <f t="shared" si="0"/>
        <v>94069</v>
      </c>
    </row>
    <row r="12" spans="1:8" ht="18" customHeight="1">
      <c r="A12" s="550" t="s">
        <v>91</v>
      </c>
      <c r="B12" s="219" t="s">
        <v>535</v>
      </c>
      <c r="C12" s="211">
        <v>2004</v>
      </c>
      <c r="D12" s="536">
        <v>243</v>
      </c>
      <c r="E12" s="536">
        <v>243</v>
      </c>
      <c r="F12" s="536"/>
      <c r="G12" s="536"/>
      <c r="H12" s="551">
        <f t="shared" si="0"/>
        <v>486</v>
      </c>
    </row>
    <row r="13" spans="1:8" ht="18" customHeight="1">
      <c r="A13" s="550" t="s">
        <v>93</v>
      </c>
      <c r="B13" s="219" t="s">
        <v>534</v>
      </c>
      <c r="C13" s="211">
        <v>2004</v>
      </c>
      <c r="D13" s="536">
        <v>729</v>
      </c>
      <c r="E13" s="536">
        <v>729</v>
      </c>
      <c r="F13" s="536">
        <v>729</v>
      </c>
      <c r="G13" s="536"/>
      <c r="H13" s="551">
        <f t="shared" si="0"/>
        <v>2187</v>
      </c>
    </row>
    <row r="14" spans="1:8" ht="18" customHeight="1">
      <c r="A14" s="550" t="s">
        <v>95</v>
      </c>
      <c r="B14" s="219" t="s">
        <v>533</v>
      </c>
      <c r="C14" s="211">
        <v>2004</v>
      </c>
      <c r="D14" s="536">
        <v>654</v>
      </c>
      <c r="E14" s="536">
        <v>654</v>
      </c>
      <c r="F14" s="536">
        <v>654</v>
      </c>
      <c r="G14" s="536">
        <v>654</v>
      </c>
      <c r="H14" s="551">
        <f t="shared" si="0"/>
        <v>2616</v>
      </c>
    </row>
    <row r="15" spans="1:8" ht="18" customHeight="1">
      <c r="A15" s="550" t="s">
        <v>97</v>
      </c>
      <c r="B15" s="219" t="s">
        <v>532</v>
      </c>
      <c r="C15" s="211">
        <v>2006</v>
      </c>
      <c r="D15" s="536">
        <v>755</v>
      </c>
      <c r="E15" s="536">
        <v>755</v>
      </c>
      <c r="F15" s="536">
        <v>755</v>
      </c>
      <c r="G15" s="536">
        <v>1510</v>
      </c>
      <c r="H15" s="551">
        <f t="shared" si="0"/>
        <v>3775</v>
      </c>
    </row>
    <row r="16" spans="1:8" ht="18" customHeight="1">
      <c r="A16" s="550" t="s">
        <v>100</v>
      </c>
      <c r="B16" s="219" t="s">
        <v>531</v>
      </c>
      <c r="C16" s="211">
        <v>2006</v>
      </c>
      <c r="D16" s="536">
        <v>901</v>
      </c>
      <c r="E16" s="536">
        <v>901</v>
      </c>
      <c r="F16" s="536">
        <v>901</v>
      </c>
      <c r="G16" s="536">
        <v>3604</v>
      </c>
      <c r="H16" s="551">
        <f t="shared" si="0"/>
        <v>6307</v>
      </c>
    </row>
    <row r="17" spans="1:8" ht="18" customHeight="1">
      <c r="A17" s="550" t="s">
        <v>103</v>
      </c>
      <c r="B17" s="219" t="s">
        <v>475</v>
      </c>
      <c r="C17" s="211">
        <v>2005</v>
      </c>
      <c r="D17" s="536">
        <v>24009</v>
      </c>
      <c r="E17" s="536">
        <v>27179</v>
      </c>
      <c r="F17" s="536">
        <v>25937</v>
      </c>
      <c r="G17" s="536">
        <v>107532</v>
      </c>
      <c r="H17" s="551">
        <f t="shared" si="0"/>
        <v>184657</v>
      </c>
    </row>
    <row r="18" spans="1:8" ht="18" customHeight="1">
      <c r="A18" s="550" t="s">
        <v>105</v>
      </c>
      <c r="B18" s="219" t="s">
        <v>530</v>
      </c>
      <c r="C18" s="211">
        <v>2006</v>
      </c>
      <c r="D18" s="536">
        <v>13004</v>
      </c>
      <c r="E18" s="536">
        <v>11358</v>
      </c>
      <c r="F18" s="536">
        <v>20124</v>
      </c>
      <c r="G18" s="536">
        <v>246846</v>
      </c>
      <c r="H18" s="551">
        <f t="shared" si="0"/>
        <v>291332</v>
      </c>
    </row>
    <row r="19" spans="1:8" ht="18" customHeight="1" thickBot="1">
      <c r="A19" s="552" t="s">
        <v>106</v>
      </c>
      <c r="B19" s="292" t="s">
        <v>705</v>
      </c>
      <c r="C19" s="535">
        <v>2006</v>
      </c>
      <c r="D19" s="553">
        <v>8025</v>
      </c>
      <c r="E19" s="553">
        <v>105873</v>
      </c>
      <c r="F19" s="553"/>
      <c r="G19" s="553"/>
      <c r="H19" s="566">
        <f t="shared" si="0"/>
        <v>113898</v>
      </c>
    </row>
    <row r="20" spans="1:8" ht="17.25" customHeight="1" thickBot="1">
      <c r="A20" s="555" t="s">
        <v>109</v>
      </c>
      <c r="B20" s="556" t="s">
        <v>121</v>
      </c>
      <c r="C20" s="531"/>
      <c r="D20" s="557">
        <v>0</v>
      </c>
      <c r="E20" s="557">
        <v>0</v>
      </c>
      <c r="F20" s="557">
        <v>0</v>
      </c>
      <c r="G20" s="558">
        <v>0</v>
      </c>
      <c r="H20" s="568">
        <f t="shared" si="0"/>
        <v>0</v>
      </c>
    </row>
    <row r="21" spans="1:8" ht="16.5" customHeight="1" thickBot="1">
      <c r="A21" s="555" t="s">
        <v>213</v>
      </c>
      <c r="B21" s="556" t="s">
        <v>398</v>
      </c>
      <c r="C21" s="531"/>
      <c r="D21" s="537">
        <f>SUM(D22:D22)</f>
        <v>25000</v>
      </c>
      <c r="E21" s="537">
        <f>SUM(E22:E22)</f>
        <v>20000</v>
      </c>
      <c r="F21" s="537">
        <f>SUM(F22:F22)</f>
        <v>20000</v>
      </c>
      <c r="G21" s="538">
        <f>SUM(G22:G22)</f>
        <v>104000</v>
      </c>
      <c r="H21" s="549">
        <f t="shared" si="0"/>
        <v>169000</v>
      </c>
    </row>
    <row r="22" spans="1:8" ht="18" customHeight="1" thickBot="1">
      <c r="A22" s="559" t="s">
        <v>214</v>
      </c>
      <c r="B22" s="560" t="s">
        <v>399</v>
      </c>
      <c r="C22" s="561"/>
      <c r="D22" s="562">
        <v>25000</v>
      </c>
      <c r="E22" s="562">
        <v>20000</v>
      </c>
      <c r="F22" s="562">
        <v>20000</v>
      </c>
      <c r="G22" s="562">
        <v>104000</v>
      </c>
      <c r="H22" s="569">
        <f t="shared" si="0"/>
        <v>169000</v>
      </c>
    </row>
    <row r="23" spans="1:13" ht="30.75" customHeight="1" thickBot="1">
      <c r="A23" s="555" t="s">
        <v>215</v>
      </c>
      <c r="B23" s="556" t="s">
        <v>381</v>
      </c>
      <c r="C23" s="531"/>
      <c r="D23" s="537">
        <f>SUM(D24)</f>
        <v>0</v>
      </c>
      <c r="E23" s="537">
        <f>SUM(E24)</f>
        <v>30000</v>
      </c>
      <c r="F23" s="537">
        <f>SUM(F24)</f>
        <v>0</v>
      </c>
      <c r="G23" s="538">
        <f>SUM(G24)</f>
        <v>0</v>
      </c>
      <c r="H23" s="533">
        <f t="shared" si="0"/>
        <v>30000</v>
      </c>
      <c r="K23" s="148"/>
      <c r="L23" s="148"/>
      <c r="M23" s="148"/>
    </row>
    <row r="24" spans="1:12" ht="29.25" customHeight="1" thickBot="1">
      <c r="A24" s="563" t="s">
        <v>219</v>
      </c>
      <c r="B24" s="564" t="s">
        <v>478</v>
      </c>
      <c r="C24" s="565">
        <v>2006</v>
      </c>
      <c r="D24" s="539"/>
      <c r="E24" s="539">
        <v>30000</v>
      </c>
      <c r="F24" s="539"/>
      <c r="G24" s="539"/>
      <c r="H24" s="570">
        <f t="shared" si="0"/>
        <v>30000</v>
      </c>
      <c r="K24" s="208"/>
      <c r="L24" s="208"/>
    </row>
    <row r="25" spans="1:8" ht="17.25" customHeight="1" thickBot="1">
      <c r="A25" s="260" t="s">
        <v>220</v>
      </c>
      <c r="B25" s="149" t="s">
        <v>706</v>
      </c>
      <c r="C25" s="540"/>
      <c r="D25" s="532">
        <f>D8+D20+D21+D23</f>
        <v>176569</v>
      </c>
      <c r="E25" s="532">
        <f>E8+E20+E21+E23</f>
        <v>294775</v>
      </c>
      <c r="F25" s="532">
        <f>F8+F20+F21+F23</f>
        <v>165579</v>
      </c>
      <c r="G25" s="532">
        <f>G8+G20+G21+G23</f>
        <v>591980</v>
      </c>
      <c r="H25" s="532">
        <f>H8+H20+H21+H23</f>
        <v>1228903</v>
      </c>
    </row>
    <row r="28" ht="12.75">
      <c r="B28" s="208"/>
    </row>
  </sheetData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1">
    <tabColor indexed="50"/>
  </sheetPr>
  <dimension ref="A1:E32"/>
  <sheetViews>
    <sheetView workbookViewId="0" topLeftCell="A1">
      <selection activeCell="A3" sqref="A3:D3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1.57421875" style="0" customWidth="1"/>
    <col min="4" max="4" width="12.421875" style="0" customWidth="1"/>
    <col min="5" max="5" width="11.8515625" style="0" customWidth="1"/>
  </cols>
  <sheetData>
    <row r="1" spans="1:5" ht="16.5" thickTop="1">
      <c r="A1" s="710" t="s">
        <v>504</v>
      </c>
      <c r="B1" s="711"/>
      <c r="C1" s="711"/>
      <c r="D1" s="712"/>
      <c r="E1" s="49"/>
    </row>
    <row r="2" spans="1:5" ht="12.75">
      <c r="A2" s="713" t="s">
        <v>716</v>
      </c>
      <c r="B2" s="714"/>
      <c r="C2" s="714"/>
      <c r="D2" s="715"/>
      <c r="E2" s="52"/>
    </row>
    <row r="3" spans="1:5" ht="15.75">
      <c r="A3" s="713" t="s">
        <v>252</v>
      </c>
      <c r="B3" s="714"/>
      <c r="C3" s="714"/>
      <c r="D3" s="715"/>
      <c r="E3" s="48"/>
    </row>
    <row r="4" spans="1:5" ht="21" customHeight="1">
      <c r="A4" s="713" t="s">
        <v>524</v>
      </c>
      <c r="B4" s="714"/>
      <c r="C4" s="714"/>
      <c r="D4" s="715"/>
      <c r="E4" s="48"/>
    </row>
    <row r="5" spans="1:4" ht="15" customHeight="1">
      <c r="A5" s="718" t="s">
        <v>1</v>
      </c>
      <c r="B5" s="716" t="s">
        <v>472</v>
      </c>
      <c r="C5" s="716" t="s">
        <v>525</v>
      </c>
      <c r="D5" s="717" t="s">
        <v>526</v>
      </c>
    </row>
    <row r="6" spans="1:4" ht="15" customHeight="1">
      <c r="A6" s="718"/>
      <c r="B6" s="716"/>
      <c r="C6" s="716"/>
      <c r="D6" s="717"/>
    </row>
    <row r="7" spans="1:4" ht="15" customHeight="1">
      <c r="A7" s="719" t="s">
        <v>2</v>
      </c>
      <c r="B7" s="720"/>
      <c r="C7" s="720"/>
      <c r="D7" s="721"/>
    </row>
    <row r="8" spans="1:4" ht="15" customHeight="1">
      <c r="A8" s="285" t="s">
        <v>227</v>
      </c>
      <c r="B8" s="57">
        <v>640</v>
      </c>
      <c r="C8" s="57">
        <v>640</v>
      </c>
      <c r="D8" s="212">
        <v>640</v>
      </c>
    </row>
    <row r="9" spans="1:4" ht="15" customHeight="1">
      <c r="A9" s="285" t="s">
        <v>228</v>
      </c>
      <c r="B9" s="57">
        <v>640</v>
      </c>
      <c r="C9" s="57">
        <v>640</v>
      </c>
      <c r="D9" s="212">
        <v>640</v>
      </c>
    </row>
    <row r="10" spans="1:4" ht="15" customHeight="1">
      <c r="A10" s="286" t="s">
        <v>115</v>
      </c>
      <c r="B10" s="287">
        <f>SUM(B8:B9)</f>
        <v>1280</v>
      </c>
      <c r="C10" s="287">
        <f>SUM(C8:C9)</f>
        <v>1280</v>
      </c>
      <c r="D10" s="288">
        <f>SUM(D8:D9)</f>
        <v>1280</v>
      </c>
    </row>
    <row r="11" spans="1:4" ht="15" customHeight="1">
      <c r="A11" s="724"/>
      <c r="B11" s="725"/>
      <c r="C11" s="725"/>
      <c r="D11" s="726"/>
    </row>
    <row r="12" spans="1:4" ht="15" customHeight="1">
      <c r="A12" s="719" t="s">
        <v>45</v>
      </c>
      <c r="B12" s="720"/>
      <c r="C12" s="720"/>
      <c r="D12" s="721"/>
    </row>
    <row r="13" spans="1:4" ht="15" customHeight="1">
      <c r="A13" s="285" t="s">
        <v>229</v>
      </c>
      <c r="B13" s="57">
        <v>200</v>
      </c>
      <c r="C13" s="57">
        <v>200</v>
      </c>
      <c r="D13" s="212">
        <v>390</v>
      </c>
    </row>
    <row r="14" spans="1:4" ht="15" customHeight="1">
      <c r="A14" s="285" t="s">
        <v>230</v>
      </c>
      <c r="B14" s="57">
        <v>250</v>
      </c>
      <c r="C14" s="57">
        <v>250</v>
      </c>
      <c r="D14" s="212">
        <v>250</v>
      </c>
    </row>
    <row r="15" spans="1:4" ht="27" customHeight="1">
      <c r="A15" s="285" t="s">
        <v>527</v>
      </c>
      <c r="B15" s="57"/>
      <c r="C15" s="57"/>
      <c r="D15" s="212">
        <v>20</v>
      </c>
    </row>
    <row r="16" spans="1:4" ht="23.25" customHeight="1">
      <c r="A16" s="285" t="s">
        <v>238</v>
      </c>
      <c r="B16" s="57">
        <v>80</v>
      </c>
      <c r="C16" s="57">
        <v>80</v>
      </c>
      <c r="D16" s="212">
        <v>80</v>
      </c>
    </row>
    <row r="17" spans="1:4" ht="15" customHeight="1">
      <c r="A17" s="285"/>
      <c r="B17" s="57"/>
      <c r="C17" s="57"/>
      <c r="D17" s="212"/>
    </row>
    <row r="18" spans="1:4" ht="15" customHeight="1">
      <c r="A18" s="285" t="s">
        <v>231</v>
      </c>
      <c r="B18" s="57">
        <f>SUM(B20:B27)</f>
        <v>540</v>
      </c>
      <c r="C18" s="57">
        <f>SUM(C20:C27)</f>
        <v>540</v>
      </c>
      <c r="D18" s="212">
        <f>SUM(D20:D27)</f>
        <v>540</v>
      </c>
    </row>
    <row r="19" spans="1:4" ht="15" customHeight="1">
      <c r="A19" s="285" t="s">
        <v>242</v>
      </c>
      <c r="B19" s="722"/>
      <c r="C19" s="722"/>
      <c r="D19" s="723"/>
    </row>
    <row r="20" spans="1:4" ht="15" customHeight="1">
      <c r="A20" s="56" t="s">
        <v>232</v>
      </c>
      <c r="B20" s="57">
        <v>20</v>
      </c>
      <c r="C20" s="57">
        <v>20</v>
      </c>
      <c r="D20" s="212">
        <v>20</v>
      </c>
    </row>
    <row r="21" spans="1:4" ht="15" customHeight="1">
      <c r="A21" s="56" t="s">
        <v>233</v>
      </c>
      <c r="B21" s="57">
        <v>30</v>
      </c>
      <c r="C21" s="57">
        <v>30</v>
      </c>
      <c r="D21" s="212">
        <v>30</v>
      </c>
    </row>
    <row r="22" spans="1:4" ht="15" customHeight="1">
      <c r="A22" s="56" t="s">
        <v>239</v>
      </c>
      <c r="B22" s="57">
        <v>25</v>
      </c>
      <c r="C22" s="57">
        <v>25</v>
      </c>
      <c r="D22" s="212">
        <v>25</v>
      </c>
    </row>
    <row r="23" spans="1:4" ht="15" customHeight="1">
      <c r="A23" s="56" t="s">
        <v>234</v>
      </c>
      <c r="B23" s="57">
        <v>15</v>
      </c>
      <c r="C23" s="57">
        <v>15</v>
      </c>
      <c r="D23" s="212">
        <v>15</v>
      </c>
    </row>
    <row r="24" spans="1:4" ht="15" customHeight="1">
      <c r="A24" s="56" t="s">
        <v>146</v>
      </c>
      <c r="B24" s="57">
        <v>20</v>
      </c>
      <c r="C24" s="57">
        <v>20</v>
      </c>
      <c r="D24" s="212">
        <v>20</v>
      </c>
    </row>
    <row r="25" spans="1:4" ht="15" customHeight="1">
      <c r="A25" s="56" t="s">
        <v>147</v>
      </c>
      <c r="B25" s="57">
        <v>250</v>
      </c>
      <c r="C25" s="57">
        <v>250</v>
      </c>
      <c r="D25" s="212">
        <v>250</v>
      </c>
    </row>
    <row r="26" spans="1:4" ht="15" customHeight="1">
      <c r="A26" s="56" t="s">
        <v>235</v>
      </c>
      <c r="B26" s="57">
        <v>80</v>
      </c>
      <c r="C26" s="57">
        <v>80</v>
      </c>
      <c r="D26" s="212">
        <v>80</v>
      </c>
    </row>
    <row r="27" spans="1:4" ht="15" customHeight="1">
      <c r="A27" s="56" t="s">
        <v>236</v>
      </c>
      <c r="B27" s="57">
        <v>100</v>
      </c>
      <c r="C27" s="57">
        <v>100</v>
      </c>
      <c r="D27" s="212">
        <v>100</v>
      </c>
    </row>
    <row r="28" spans="1:4" ht="15" customHeight="1">
      <c r="A28" s="724"/>
      <c r="B28" s="725"/>
      <c r="C28" s="725"/>
      <c r="D28" s="726"/>
    </row>
    <row r="29" spans="1:4" ht="15" customHeight="1">
      <c r="A29" s="285" t="s">
        <v>122</v>
      </c>
      <c r="B29" s="57">
        <v>210</v>
      </c>
      <c r="C29" s="57">
        <v>210</v>
      </c>
      <c r="D29" s="212">
        <v>0</v>
      </c>
    </row>
    <row r="30" spans="1:4" ht="15" customHeight="1">
      <c r="A30" s="724"/>
      <c r="B30" s="725"/>
      <c r="C30" s="725"/>
      <c r="D30" s="726"/>
    </row>
    <row r="31" spans="1:4" ht="15" customHeight="1" thickBot="1">
      <c r="A31" s="289" t="s">
        <v>237</v>
      </c>
      <c r="B31" s="290">
        <f>B13+B14+B15+B16+B18+B29</f>
        <v>1280</v>
      </c>
      <c r="C31" s="290">
        <f>C13+C14+C15+C16+C18+C29</f>
        <v>1280</v>
      </c>
      <c r="D31" s="291">
        <f>D13+D14+D15+D16+D18+D29</f>
        <v>1280</v>
      </c>
    </row>
    <row r="32" spans="2:5" ht="16.5" thickTop="1">
      <c r="B32" s="8"/>
      <c r="C32" s="11"/>
      <c r="D32" s="8"/>
      <c r="E32" s="8"/>
    </row>
    <row r="33" ht="39.75" customHeight="1"/>
    <row r="34" ht="15" customHeight="1"/>
    <row r="35" ht="25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42" customHeight="1"/>
    <row r="46" ht="4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8" ht="43.5" customHeight="1"/>
    <row r="59" ht="22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mergeCells count="14">
    <mergeCell ref="A7:D7"/>
    <mergeCell ref="B19:D19"/>
    <mergeCell ref="A28:D28"/>
    <mergeCell ref="A30:D30"/>
    <mergeCell ref="A11:D11"/>
    <mergeCell ref="A12:D12"/>
    <mergeCell ref="A1:D1"/>
    <mergeCell ref="A3:D3"/>
    <mergeCell ref="A4:D4"/>
    <mergeCell ref="B5:B6"/>
    <mergeCell ref="D5:D6"/>
    <mergeCell ref="C5:C6"/>
    <mergeCell ref="A5:A6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0">
    <tabColor indexed="50"/>
  </sheetPr>
  <dimension ref="A1:P32"/>
  <sheetViews>
    <sheetView workbookViewId="0" topLeftCell="C8">
      <selection activeCell="P27" sqref="P27"/>
    </sheetView>
  </sheetViews>
  <sheetFormatPr defaultColWidth="9.140625" defaultRowHeight="12.75"/>
  <cols>
    <col min="1" max="1" width="5.421875" style="115" customWidth="1"/>
    <col min="2" max="2" width="24.57421875" style="124" customWidth="1"/>
    <col min="3" max="3" width="7.140625" style="124" customWidth="1"/>
    <col min="4" max="4" width="7.421875" style="124" customWidth="1"/>
    <col min="5" max="5" width="7.28125" style="124" customWidth="1"/>
    <col min="6" max="6" width="7.57421875" style="124" customWidth="1"/>
    <col min="7" max="7" width="7.421875" style="124" customWidth="1"/>
    <col min="8" max="8" width="8.8515625" style="124" customWidth="1"/>
    <col min="9" max="9" width="8.00390625" style="124" customWidth="1"/>
    <col min="10" max="10" width="7.421875" style="124" customWidth="1"/>
    <col min="11" max="11" width="9.140625" style="124" customWidth="1"/>
    <col min="12" max="12" width="8.7109375" style="124" customWidth="1"/>
    <col min="13" max="13" width="7.421875" style="124" customWidth="1"/>
    <col min="14" max="14" width="7.57421875" style="124" bestFit="1" customWidth="1"/>
    <col min="15" max="15" width="10.140625" style="115" customWidth="1"/>
    <col min="16" max="16" width="14.140625" style="124" customWidth="1"/>
    <col min="17" max="16384" width="8.00390625" style="124" customWidth="1"/>
  </cols>
  <sheetData>
    <row r="1" spans="1:15" ht="15.75">
      <c r="A1" s="727" t="s">
        <v>505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ht="12.75" customHeight="1">
      <c r="A2" s="606" t="s">
        <v>720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ht="12.75" customHeight="1" thickBot="1">
      <c r="A3" s="728" t="s">
        <v>704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</row>
    <row r="4" spans="1:15" s="115" customFormat="1" ht="26.25" customHeight="1" thickTop="1">
      <c r="A4" s="112" t="s">
        <v>353</v>
      </c>
      <c r="B4" s="113" t="s">
        <v>273</v>
      </c>
      <c r="C4" s="113" t="s">
        <v>354</v>
      </c>
      <c r="D4" s="113" t="s">
        <v>355</v>
      </c>
      <c r="E4" s="113" t="s">
        <v>356</v>
      </c>
      <c r="F4" s="113" t="s">
        <v>357</v>
      </c>
      <c r="G4" s="113" t="s">
        <v>358</v>
      </c>
      <c r="H4" s="113" t="s">
        <v>359</v>
      </c>
      <c r="I4" s="113" t="s">
        <v>360</v>
      </c>
      <c r="J4" s="113" t="s">
        <v>361</v>
      </c>
      <c r="K4" s="113" t="s">
        <v>362</v>
      </c>
      <c r="L4" s="113" t="s">
        <v>363</v>
      </c>
      <c r="M4" s="113" t="s">
        <v>364</v>
      </c>
      <c r="N4" s="113" t="s">
        <v>365</v>
      </c>
      <c r="O4" s="114" t="s">
        <v>108</v>
      </c>
    </row>
    <row r="5" spans="1:15" s="117" customFormat="1" ht="18" customHeight="1">
      <c r="A5" s="125" t="s">
        <v>5</v>
      </c>
      <c r="B5" s="116" t="s">
        <v>366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>
        <f aca="true" t="shared" si="0" ref="O5:O28">SUM(C5:N5)</f>
        <v>0</v>
      </c>
    </row>
    <row r="6" spans="1:16" s="118" customFormat="1" ht="15.75">
      <c r="A6" s="125" t="s">
        <v>9</v>
      </c>
      <c r="B6" s="128" t="s">
        <v>4</v>
      </c>
      <c r="C6" s="129">
        <v>139391</v>
      </c>
      <c r="D6" s="129">
        <v>102000</v>
      </c>
      <c r="E6" s="129">
        <v>315000</v>
      </c>
      <c r="F6" s="129">
        <v>125600</v>
      </c>
      <c r="G6" s="129">
        <v>117800</v>
      </c>
      <c r="H6" s="129">
        <v>172500</v>
      </c>
      <c r="I6" s="129">
        <v>105600</v>
      </c>
      <c r="J6" s="129">
        <v>118100</v>
      </c>
      <c r="K6" s="129">
        <v>315000</v>
      </c>
      <c r="L6" s="129">
        <v>110400</v>
      </c>
      <c r="M6" s="129">
        <v>99234</v>
      </c>
      <c r="N6" s="129">
        <v>101954</v>
      </c>
      <c r="O6" s="127">
        <f t="shared" si="0"/>
        <v>1822579</v>
      </c>
      <c r="P6" s="225"/>
    </row>
    <row r="7" spans="1:16" s="118" customFormat="1" ht="15.75">
      <c r="A7" s="125" t="s">
        <v>86</v>
      </c>
      <c r="B7" s="128" t="s">
        <v>15</v>
      </c>
      <c r="C7" s="129">
        <v>76900</v>
      </c>
      <c r="D7" s="129">
        <v>76900</v>
      </c>
      <c r="E7" s="129">
        <v>76900</v>
      </c>
      <c r="F7" s="129">
        <v>76900</v>
      </c>
      <c r="G7" s="129">
        <v>76900</v>
      </c>
      <c r="H7" s="129">
        <v>76900</v>
      </c>
      <c r="I7" s="129">
        <v>76900</v>
      </c>
      <c r="J7" s="129">
        <v>76900</v>
      </c>
      <c r="K7" s="129">
        <v>105000</v>
      </c>
      <c r="L7" s="129">
        <v>106900</v>
      </c>
      <c r="M7" s="129">
        <v>90660</v>
      </c>
      <c r="N7" s="129">
        <v>115350</v>
      </c>
      <c r="O7" s="127">
        <f t="shared" si="0"/>
        <v>1033110</v>
      </c>
      <c r="P7" s="225"/>
    </row>
    <row r="8" spans="1:16" s="118" customFormat="1" ht="15.75">
      <c r="A8" s="125" t="s">
        <v>89</v>
      </c>
      <c r="B8" s="128" t="s">
        <v>367</v>
      </c>
      <c r="C8" s="129">
        <v>1500</v>
      </c>
      <c r="D8" s="129">
        <v>3200</v>
      </c>
      <c r="E8" s="129">
        <v>258600</v>
      </c>
      <c r="F8" s="129">
        <v>51400</v>
      </c>
      <c r="G8" s="129">
        <v>14200</v>
      </c>
      <c r="H8" s="129">
        <v>326900</v>
      </c>
      <c r="I8" s="129">
        <v>6500</v>
      </c>
      <c r="J8" s="129">
        <v>3249</v>
      </c>
      <c r="K8" s="129">
        <v>24900</v>
      </c>
      <c r="L8" s="129">
        <v>214500</v>
      </c>
      <c r="M8" s="129">
        <v>50049</v>
      </c>
      <c r="N8" s="129">
        <v>53883</v>
      </c>
      <c r="O8" s="127">
        <f t="shared" si="0"/>
        <v>1008881</v>
      </c>
      <c r="P8" s="225"/>
    </row>
    <row r="9" spans="1:16" s="118" customFormat="1" ht="15.75">
      <c r="A9" s="125" t="s">
        <v>91</v>
      </c>
      <c r="B9" s="128" t="s">
        <v>368</v>
      </c>
      <c r="C9" s="129">
        <v>129160</v>
      </c>
      <c r="D9" s="129">
        <v>129160</v>
      </c>
      <c r="E9" s="129">
        <v>129160</v>
      </c>
      <c r="F9" s="129">
        <v>129160</v>
      </c>
      <c r="G9" s="129">
        <v>129160</v>
      </c>
      <c r="H9" s="129">
        <v>129160</v>
      </c>
      <c r="I9" s="129">
        <v>129160</v>
      </c>
      <c r="J9" s="129">
        <v>129160</v>
      </c>
      <c r="K9" s="129">
        <v>157425</v>
      </c>
      <c r="L9" s="129">
        <v>159160</v>
      </c>
      <c r="M9" s="129">
        <v>129160</v>
      </c>
      <c r="N9" s="129">
        <v>129160</v>
      </c>
      <c r="O9" s="127">
        <f t="shared" si="0"/>
        <v>1608185</v>
      </c>
      <c r="P9" s="225"/>
    </row>
    <row r="10" spans="1:16" s="118" customFormat="1" ht="15.75">
      <c r="A10" s="125" t="s">
        <v>93</v>
      </c>
      <c r="B10" s="128" t="s">
        <v>369</v>
      </c>
      <c r="C10" s="129">
        <v>25000</v>
      </c>
      <c r="D10" s="129">
        <v>25000</v>
      </c>
      <c r="E10" s="129">
        <v>25000</v>
      </c>
      <c r="F10" s="129">
        <v>25000</v>
      </c>
      <c r="G10" s="129">
        <v>41059</v>
      </c>
      <c r="H10" s="129">
        <v>77680</v>
      </c>
      <c r="I10" s="129">
        <v>75000</v>
      </c>
      <c r="J10" s="129">
        <v>75000</v>
      </c>
      <c r="K10" s="129">
        <v>75000</v>
      </c>
      <c r="L10" s="129">
        <v>85000</v>
      </c>
      <c r="M10" s="129">
        <v>75000</v>
      </c>
      <c r="N10" s="129">
        <v>75000</v>
      </c>
      <c r="O10" s="127">
        <f t="shared" si="0"/>
        <v>678739</v>
      </c>
      <c r="P10" s="225"/>
    </row>
    <row r="11" spans="1:16" s="118" customFormat="1" ht="15.75">
      <c r="A11" s="125" t="s">
        <v>95</v>
      </c>
      <c r="B11" s="128" t="s">
        <v>370</v>
      </c>
      <c r="C11" s="129">
        <v>587</v>
      </c>
      <c r="D11" s="129">
        <v>615</v>
      </c>
      <c r="E11" s="129">
        <v>623</v>
      </c>
      <c r="F11" s="129">
        <v>575</v>
      </c>
      <c r="G11" s="129">
        <v>475</v>
      </c>
      <c r="H11" s="129">
        <v>652</v>
      </c>
      <c r="I11" s="129">
        <v>589</v>
      </c>
      <c r="J11" s="129">
        <v>623</v>
      </c>
      <c r="K11" s="129">
        <v>589</v>
      </c>
      <c r="L11" s="129">
        <v>563</v>
      </c>
      <c r="M11" s="129">
        <v>623</v>
      </c>
      <c r="N11" s="129">
        <v>486</v>
      </c>
      <c r="O11" s="127">
        <f t="shared" si="0"/>
        <v>7000</v>
      </c>
      <c r="P11" s="225"/>
    </row>
    <row r="12" spans="1:16" s="118" customFormat="1" ht="15.75">
      <c r="A12" s="125">
        <v>8</v>
      </c>
      <c r="B12" s="128" t="s">
        <v>38</v>
      </c>
      <c r="C12" s="129">
        <v>100000</v>
      </c>
      <c r="D12" s="129">
        <v>200000</v>
      </c>
      <c r="E12" s="129"/>
      <c r="F12" s="129"/>
      <c r="G12" s="129"/>
      <c r="H12" s="129"/>
      <c r="I12" s="129"/>
      <c r="J12" s="129">
        <v>100000</v>
      </c>
      <c r="K12" s="129"/>
      <c r="L12" s="129"/>
      <c r="M12" s="129">
        <v>100000</v>
      </c>
      <c r="N12" s="129"/>
      <c r="O12" s="127">
        <f t="shared" si="0"/>
        <v>500000</v>
      </c>
      <c r="P12" s="225"/>
    </row>
    <row r="13" spans="1:16" s="118" customFormat="1" ht="15.75">
      <c r="A13" s="125" t="s">
        <v>100</v>
      </c>
      <c r="B13" s="128" t="s">
        <v>479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7"/>
      <c r="P13" s="225"/>
    </row>
    <row r="14" spans="1:16" s="118" customFormat="1" ht="16.5" thickBot="1">
      <c r="A14" s="125">
        <v>9</v>
      </c>
      <c r="B14" s="128" t="s">
        <v>371</v>
      </c>
      <c r="C14" s="129"/>
      <c r="D14" s="129"/>
      <c r="E14" s="129"/>
      <c r="F14" s="129"/>
      <c r="G14" s="129"/>
      <c r="H14" s="129">
        <v>66748</v>
      </c>
      <c r="I14" s="129"/>
      <c r="J14" s="129"/>
      <c r="K14" s="129"/>
      <c r="L14" s="129"/>
      <c r="M14" s="129"/>
      <c r="N14" s="129"/>
      <c r="O14" s="127">
        <f t="shared" si="0"/>
        <v>66748</v>
      </c>
      <c r="P14" s="225"/>
    </row>
    <row r="15" spans="1:16" s="117" customFormat="1" ht="20.25" customHeight="1" thickBot="1" thickTop="1">
      <c r="A15" s="130" t="s">
        <v>103</v>
      </c>
      <c r="B15" s="119" t="s">
        <v>372</v>
      </c>
      <c r="C15" s="120">
        <f aca="true" t="shared" si="1" ref="C15:N15">SUM(C6:C14)</f>
        <v>472538</v>
      </c>
      <c r="D15" s="120">
        <f t="shared" si="1"/>
        <v>536875</v>
      </c>
      <c r="E15" s="120">
        <f t="shared" si="1"/>
        <v>805283</v>
      </c>
      <c r="F15" s="120">
        <f t="shared" si="1"/>
        <v>408635</v>
      </c>
      <c r="G15" s="120">
        <f t="shared" si="1"/>
        <v>379594</v>
      </c>
      <c r="H15" s="120">
        <f t="shared" si="1"/>
        <v>850540</v>
      </c>
      <c r="I15" s="120">
        <f t="shared" si="1"/>
        <v>393749</v>
      </c>
      <c r="J15" s="120">
        <f t="shared" si="1"/>
        <v>503032</v>
      </c>
      <c r="K15" s="120">
        <f t="shared" si="1"/>
        <v>677914</v>
      </c>
      <c r="L15" s="120">
        <f t="shared" si="1"/>
        <v>676523</v>
      </c>
      <c r="M15" s="120">
        <f t="shared" si="1"/>
        <v>544726</v>
      </c>
      <c r="N15" s="120">
        <f t="shared" si="1"/>
        <v>475833</v>
      </c>
      <c r="O15" s="121">
        <f t="shared" si="0"/>
        <v>6725242</v>
      </c>
      <c r="P15" s="226"/>
    </row>
    <row r="16" spans="1:15" s="117" customFormat="1" ht="18.75" customHeight="1" thickTop="1">
      <c r="A16" s="125" t="s">
        <v>105</v>
      </c>
      <c r="B16" s="116" t="s">
        <v>45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>
        <f t="shared" si="0"/>
        <v>0</v>
      </c>
    </row>
    <row r="17" spans="1:16" s="118" customFormat="1" ht="15.75">
      <c r="A17" s="125" t="s">
        <v>106</v>
      </c>
      <c r="B17" s="128" t="s">
        <v>128</v>
      </c>
      <c r="C17" s="129">
        <v>358000</v>
      </c>
      <c r="D17" s="129">
        <v>184532</v>
      </c>
      <c r="E17" s="129">
        <v>184532</v>
      </c>
      <c r="F17" s="129">
        <v>184532</v>
      </c>
      <c r="G17" s="129">
        <v>195596</v>
      </c>
      <c r="H17" s="129">
        <v>184532</v>
      </c>
      <c r="I17" s="129">
        <v>184532</v>
      </c>
      <c r="J17" s="129">
        <v>184532</v>
      </c>
      <c r="K17" s="129">
        <v>184532</v>
      </c>
      <c r="L17" s="129">
        <v>184532</v>
      </c>
      <c r="M17" s="129">
        <v>184532</v>
      </c>
      <c r="N17" s="129">
        <v>184532</v>
      </c>
      <c r="O17" s="127">
        <f t="shared" si="0"/>
        <v>2398916</v>
      </c>
      <c r="P17" s="225"/>
    </row>
    <row r="18" spans="1:16" s="118" customFormat="1" ht="15.75">
      <c r="A18" s="125" t="s">
        <v>109</v>
      </c>
      <c r="B18" s="128" t="s">
        <v>373</v>
      </c>
      <c r="C18" s="129">
        <v>116000</v>
      </c>
      <c r="D18" s="129">
        <v>58000</v>
      </c>
      <c r="E18" s="129">
        <v>58000</v>
      </c>
      <c r="F18" s="129">
        <v>58000</v>
      </c>
      <c r="G18" s="129">
        <v>58000</v>
      </c>
      <c r="H18" s="129">
        <v>58000</v>
      </c>
      <c r="I18" s="129">
        <v>58000</v>
      </c>
      <c r="J18" s="129">
        <v>58360</v>
      </c>
      <c r="K18" s="129">
        <v>58000</v>
      </c>
      <c r="L18" s="129">
        <v>58000</v>
      </c>
      <c r="M18" s="129">
        <v>58000</v>
      </c>
      <c r="N18" s="129">
        <v>58000</v>
      </c>
      <c r="O18" s="127">
        <f t="shared" si="0"/>
        <v>754360</v>
      </c>
      <c r="P18" s="225"/>
    </row>
    <row r="19" spans="1:16" s="118" customFormat="1" ht="15.75">
      <c r="A19" s="125" t="s">
        <v>213</v>
      </c>
      <c r="B19" s="128" t="s">
        <v>131</v>
      </c>
      <c r="C19" s="129">
        <v>32278</v>
      </c>
      <c r="D19" s="129">
        <v>233560</v>
      </c>
      <c r="E19" s="129">
        <v>173890</v>
      </c>
      <c r="F19" s="129">
        <v>158700</v>
      </c>
      <c r="G19" s="129">
        <v>136800</v>
      </c>
      <c r="H19" s="129">
        <v>145600</v>
      </c>
      <c r="I19" s="129">
        <v>127800</v>
      </c>
      <c r="J19" s="129">
        <v>138700</v>
      </c>
      <c r="K19" s="129">
        <v>125356</v>
      </c>
      <c r="L19" s="129">
        <v>209600</v>
      </c>
      <c r="M19" s="129">
        <v>103800</v>
      </c>
      <c r="N19" s="129">
        <v>78961</v>
      </c>
      <c r="O19" s="127">
        <f t="shared" si="0"/>
        <v>1665045</v>
      </c>
      <c r="P19" s="225"/>
    </row>
    <row r="20" spans="1:16" s="118" customFormat="1" ht="15.75">
      <c r="A20" s="125" t="s">
        <v>214</v>
      </c>
      <c r="B20" s="128" t="s">
        <v>374</v>
      </c>
      <c r="C20" s="129">
        <v>4850</v>
      </c>
      <c r="D20" s="129">
        <v>5680</v>
      </c>
      <c r="E20" s="129">
        <v>5300</v>
      </c>
      <c r="F20" s="129">
        <v>2300</v>
      </c>
      <c r="G20" s="129">
        <v>2514</v>
      </c>
      <c r="H20" s="129">
        <v>5300</v>
      </c>
      <c r="I20" s="129">
        <v>6900</v>
      </c>
      <c r="J20" s="129">
        <v>28983</v>
      </c>
      <c r="K20" s="129">
        <v>2900</v>
      </c>
      <c r="L20" s="129">
        <v>3900</v>
      </c>
      <c r="M20" s="129">
        <v>2626</v>
      </c>
      <c r="N20" s="129">
        <v>6587</v>
      </c>
      <c r="O20" s="127">
        <f t="shared" si="0"/>
        <v>77840</v>
      </c>
      <c r="P20" s="225"/>
    </row>
    <row r="21" spans="1:16" s="118" customFormat="1" ht="15.75">
      <c r="A21" s="125" t="s">
        <v>215</v>
      </c>
      <c r="B21" s="128" t="s">
        <v>15</v>
      </c>
      <c r="C21" s="129">
        <v>7100</v>
      </c>
      <c r="D21" s="129">
        <v>7250</v>
      </c>
      <c r="E21" s="129">
        <v>19100</v>
      </c>
      <c r="F21" s="129">
        <v>5500</v>
      </c>
      <c r="G21" s="129">
        <v>7900</v>
      </c>
      <c r="H21" s="129">
        <v>6902</v>
      </c>
      <c r="I21" s="129">
        <v>6500</v>
      </c>
      <c r="J21" s="129">
        <v>7600</v>
      </c>
      <c r="K21" s="129">
        <v>12180</v>
      </c>
      <c r="L21" s="129">
        <v>17300</v>
      </c>
      <c r="M21" s="129">
        <v>7800</v>
      </c>
      <c r="N21" s="129">
        <v>7670</v>
      </c>
      <c r="O21" s="127">
        <f t="shared" si="0"/>
        <v>112802</v>
      </c>
      <c r="P21" s="225"/>
    </row>
    <row r="22" spans="1:16" s="118" customFormat="1" ht="15.75">
      <c r="A22" s="125" t="s">
        <v>219</v>
      </c>
      <c r="B22" s="128" t="s">
        <v>288</v>
      </c>
      <c r="C22" s="129">
        <v>236</v>
      </c>
      <c r="D22" s="129"/>
      <c r="E22" s="129">
        <v>440</v>
      </c>
      <c r="F22" s="129"/>
      <c r="G22" s="129"/>
      <c r="H22" s="129"/>
      <c r="I22" s="129"/>
      <c r="J22" s="129">
        <v>639</v>
      </c>
      <c r="K22" s="129">
        <v>9850</v>
      </c>
      <c r="L22" s="129">
        <v>1780</v>
      </c>
      <c r="M22" s="129">
        <v>767</v>
      </c>
      <c r="N22" s="129"/>
      <c r="O22" s="127">
        <f t="shared" si="0"/>
        <v>13712</v>
      </c>
      <c r="P22" s="225"/>
    </row>
    <row r="23" spans="1:16" s="118" customFormat="1" ht="15.75">
      <c r="A23" s="125" t="s">
        <v>220</v>
      </c>
      <c r="B23" s="128" t="s">
        <v>375</v>
      </c>
      <c r="C23" s="129">
        <v>500</v>
      </c>
      <c r="D23" s="129">
        <v>15000</v>
      </c>
      <c r="E23" s="129">
        <v>15000</v>
      </c>
      <c r="F23" s="129">
        <v>20000</v>
      </c>
      <c r="G23" s="129">
        <v>15900</v>
      </c>
      <c r="H23" s="129">
        <v>31686</v>
      </c>
      <c r="I23" s="129">
        <v>300</v>
      </c>
      <c r="J23" s="129">
        <v>600</v>
      </c>
      <c r="K23" s="129">
        <v>8700</v>
      </c>
      <c r="L23" s="129">
        <v>2500</v>
      </c>
      <c r="M23" s="129">
        <v>1728</v>
      </c>
      <c r="N23" s="129">
        <v>1200</v>
      </c>
      <c r="O23" s="127">
        <f t="shared" si="0"/>
        <v>113114</v>
      </c>
      <c r="P23" s="225"/>
    </row>
    <row r="24" spans="1:16" s="118" customFormat="1" ht="15.75">
      <c r="A24" s="125" t="s">
        <v>221</v>
      </c>
      <c r="B24" s="128" t="s">
        <v>376</v>
      </c>
      <c r="C24" s="129"/>
      <c r="D24" s="129"/>
      <c r="E24" s="129"/>
      <c r="F24" s="129">
        <v>112400</v>
      </c>
      <c r="G24" s="129">
        <v>186500</v>
      </c>
      <c r="H24" s="129">
        <v>3829</v>
      </c>
      <c r="I24" s="129"/>
      <c r="J24" s="129"/>
      <c r="K24" s="129">
        <v>226667</v>
      </c>
      <c r="L24" s="129"/>
      <c r="M24" s="129">
        <v>176710</v>
      </c>
      <c r="N24" s="129"/>
      <c r="O24" s="127">
        <f t="shared" si="0"/>
        <v>706106</v>
      </c>
      <c r="P24" s="225"/>
    </row>
    <row r="25" spans="1:16" s="118" customFormat="1" ht="15.75">
      <c r="A25" s="125" t="s">
        <v>222</v>
      </c>
      <c r="B25" s="128" t="s">
        <v>377</v>
      </c>
      <c r="C25" s="129"/>
      <c r="D25" s="129"/>
      <c r="E25" s="129"/>
      <c r="F25" s="129">
        <v>20078</v>
      </c>
      <c r="G25" s="129">
        <v>12800</v>
      </c>
      <c r="H25" s="129">
        <v>26900</v>
      </c>
      <c r="I25" s="129">
        <v>37900</v>
      </c>
      <c r="J25" s="129">
        <v>15400</v>
      </c>
      <c r="K25" s="129">
        <v>27800</v>
      </c>
      <c r="L25" s="129">
        <v>10722</v>
      </c>
      <c r="M25" s="129">
        <v>18243</v>
      </c>
      <c r="N25" s="129">
        <v>21929</v>
      </c>
      <c r="O25" s="127">
        <f t="shared" si="0"/>
        <v>191772</v>
      </c>
      <c r="P25" s="225"/>
    </row>
    <row r="26" spans="1:16" s="118" customFormat="1" ht="15.75">
      <c r="A26" s="125" t="s">
        <v>240</v>
      </c>
      <c r="B26" s="128" t="s">
        <v>378</v>
      </c>
      <c r="C26" s="129"/>
      <c r="D26" s="129"/>
      <c r="E26" s="129"/>
      <c r="F26" s="129"/>
      <c r="G26" s="129"/>
      <c r="H26" s="129">
        <v>5600</v>
      </c>
      <c r="I26" s="129">
        <v>2500</v>
      </c>
      <c r="J26" s="129"/>
      <c r="K26" s="129">
        <v>2500</v>
      </c>
      <c r="L26" s="129"/>
      <c r="M26" s="129">
        <v>2000</v>
      </c>
      <c r="N26" s="129"/>
      <c r="O26" s="127">
        <f t="shared" si="0"/>
        <v>12600</v>
      </c>
      <c r="P26" s="225"/>
    </row>
    <row r="27" spans="1:16" s="118" customFormat="1" ht="15.75">
      <c r="A27" s="125" t="s">
        <v>379</v>
      </c>
      <c r="B27" s="128" t="s">
        <v>380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>
        <v>6802</v>
      </c>
      <c r="M27" s="129"/>
      <c r="N27" s="129"/>
      <c r="O27" s="127">
        <f t="shared" si="0"/>
        <v>6802</v>
      </c>
      <c r="P27" s="225"/>
    </row>
    <row r="28" spans="1:16" s="118" customFormat="1" ht="15.75">
      <c r="A28" s="125">
        <v>23</v>
      </c>
      <c r="B28" s="128" t="s">
        <v>381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7">
        <f t="shared" si="0"/>
        <v>0</v>
      </c>
      <c r="P28" s="225"/>
    </row>
    <row r="29" spans="1:16" s="118" customFormat="1" ht="16.5" thickBot="1">
      <c r="A29" s="125">
        <v>24</v>
      </c>
      <c r="B29" s="128" t="s">
        <v>382</v>
      </c>
      <c r="C29" s="129"/>
      <c r="D29" s="129"/>
      <c r="E29" s="129">
        <v>350000</v>
      </c>
      <c r="F29" s="129">
        <v>90000</v>
      </c>
      <c r="G29" s="129">
        <v>1000</v>
      </c>
      <c r="H29" s="129">
        <v>2000</v>
      </c>
      <c r="I29" s="129">
        <v>1085</v>
      </c>
      <c r="J29" s="129">
        <v>88044</v>
      </c>
      <c r="K29" s="129">
        <v>1000</v>
      </c>
      <c r="L29" s="129">
        <v>50000</v>
      </c>
      <c r="M29" s="129">
        <v>1000</v>
      </c>
      <c r="N29" s="129">
        <v>88044</v>
      </c>
      <c r="O29" s="127">
        <f>SUM(C29:N29)</f>
        <v>672173</v>
      </c>
      <c r="P29" s="225"/>
    </row>
    <row r="30" spans="1:16" s="117" customFormat="1" ht="20.25" customHeight="1" thickBot="1" thickTop="1">
      <c r="A30" s="131" t="s">
        <v>383</v>
      </c>
      <c r="B30" s="119" t="s">
        <v>384</v>
      </c>
      <c r="C30" s="120">
        <f aca="true" t="shared" si="2" ref="C30:N30">SUM(C17:C29)</f>
        <v>518964</v>
      </c>
      <c r="D30" s="120">
        <f t="shared" si="2"/>
        <v>504022</v>
      </c>
      <c r="E30" s="120">
        <f t="shared" si="2"/>
        <v>806262</v>
      </c>
      <c r="F30" s="120">
        <f t="shared" si="2"/>
        <v>651510</v>
      </c>
      <c r="G30" s="120">
        <f t="shared" si="2"/>
        <v>617010</v>
      </c>
      <c r="H30" s="120">
        <f t="shared" si="2"/>
        <v>470349</v>
      </c>
      <c r="I30" s="120">
        <f t="shared" si="2"/>
        <v>425517</v>
      </c>
      <c r="J30" s="120">
        <f t="shared" si="2"/>
        <v>522858</v>
      </c>
      <c r="K30" s="120">
        <f t="shared" si="2"/>
        <v>659485</v>
      </c>
      <c r="L30" s="120">
        <f t="shared" si="2"/>
        <v>545136</v>
      </c>
      <c r="M30" s="120">
        <f t="shared" si="2"/>
        <v>557206</v>
      </c>
      <c r="N30" s="120">
        <f t="shared" si="2"/>
        <v>446923</v>
      </c>
      <c r="O30" s="121">
        <f>SUM(C30:N30)</f>
        <v>6725242</v>
      </c>
      <c r="P30" s="262"/>
    </row>
    <row r="31" spans="1:15" ht="16.5" thickTop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2"/>
    </row>
    <row r="32" ht="15.75">
      <c r="A32" s="122"/>
    </row>
  </sheetData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1:F56"/>
  <sheetViews>
    <sheetView workbookViewId="0" topLeftCell="A37">
      <selection activeCell="F12" sqref="F12"/>
    </sheetView>
  </sheetViews>
  <sheetFormatPr defaultColWidth="9.140625" defaultRowHeight="12.75"/>
  <cols>
    <col min="1" max="1" width="37.421875" style="70" customWidth="1"/>
    <col min="2" max="4" width="11.00390625" style="70" customWidth="1"/>
    <col min="5" max="16384" width="8.00390625" style="70" customWidth="1"/>
  </cols>
  <sheetData>
    <row r="1" spans="1:6" ht="12.75">
      <c r="A1" s="617" t="s">
        <v>506</v>
      </c>
      <c r="B1" s="617"/>
      <c r="C1" s="617"/>
      <c r="D1" s="617"/>
      <c r="E1" s="100"/>
      <c r="F1" s="100"/>
    </row>
    <row r="2" spans="1:6" ht="12.75">
      <c r="A2" s="606" t="s">
        <v>718</v>
      </c>
      <c r="B2" s="606"/>
      <c r="C2" s="606"/>
      <c r="D2" s="606"/>
      <c r="E2" s="52"/>
      <c r="F2" s="52"/>
    </row>
    <row r="3" spans="1:6" ht="12.75">
      <c r="A3" s="606" t="s">
        <v>703</v>
      </c>
      <c r="B3" s="606"/>
      <c r="C3" s="606"/>
      <c r="D3" s="606"/>
      <c r="E3" s="52"/>
      <c r="F3" s="52"/>
    </row>
    <row r="4" spans="1:6" ht="13.5" thickBot="1">
      <c r="A4" s="628" t="s">
        <v>316</v>
      </c>
      <c r="B4" s="628"/>
      <c r="C4" s="628"/>
      <c r="D4" s="628"/>
      <c r="E4" s="101"/>
      <c r="F4" s="101"/>
    </row>
    <row r="5" spans="1:6" s="65" customFormat="1" ht="21.75" customHeight="1" thickBot="1" thickTop="1">
      <c r="A5" s="88"/>
      <c r="B5" s="89"/>
      <c r="C5" s="89"/>
      <c r="D5" s="90" t="s">
        <v>272</v>
      </c>
      <c r="E5" s="102"/>
      <c r="F5" s="102"/>
    </row>
    <row r="6" spans="1:4" s="66" customFormat="1" ht="15" thickBot="1">
      <c r="A6" s="91" t="s">
        <v>273</v>
      </c>
      <c r="B6" s="92" t="s">
        <v>274</v>
      </c>
      <c r="C6" s="92" t="s">
        <v>317</v>
      </c>
      <c r="D6" s="93" t="s">
        <v>702</v>
      </c>
    </row>
    <row r="7" spans="1:4" s="67" customFormat="1" ht="15" thickBot="1">
      <c r="A7" s="94" t="s">
        <v>275</v>
      </c>
      <c r="B7" s="95"/>
      <c r="C7" s="95"/>
      <c r="D7" s="96"/>
    </row>
    <row r="8" spans="1:4" s="68" customFormat="1" ht="43.5" customHeight="1">
      <c r="A8" s="73" t="s">
        <v>276</v>
      </c>
      <c r="B8" s="74">
        <f>'1.a.sz.mell működés mérleg'!B7-'1.szmelléklet bevétel'!E14</f>
        <v>566920</v>
      </c>
      <c r="C8" s="74">
        <v>500600</v>
      </c>
      <c r="D8" s="222">
        <v>452300</v>
      </c>
    </row>
    <row r="9" spans="1:4" s="68" customFormat="1" ht="38.25">
      <c r="A9" s="75" t="s">
        <v>277</v>
      </c>
      <c r="B9" s="76">
        <f>'1.a.sz.mell működés mérleg'!B12+'1.szmelléklet bevétel'!E14</f>
        <v>346600</v>
      </c>
      <c r="C9" s="76">
        <v>352300</v>
      </c>
      <c r="D9" s="223">
        <v>361400</v>
      </c>
    </row>
    <row r="10" spans="1:4" s="68" customFormat="1" ht="38.25">
      <c r="A10" s="75" t="s">
        <v>278</v>
      </c>
      <c r="B10" s="76">
        <f>'1.a.sz.mell működés mérleg'!B8+'1.a.sz.mell működés mérleg'!B10</f>
        <v>1856239</v>
      </c>
      <c r="C10" s="76">
        <v>1945500</v>
      </c>
      <c r="D10" s="223">
        <v>1925000</v>
      </c>
    </row>
    <row r="11" spans="1:4" s="68" customFormat="1" ht="15.75" customHeight="1">
      <c r="A11" s="75" t="s">
        <v>279</v>
      </c>
      <c r="B11" s="76">
        <f>'1.a.sz.mell működés mérleg'!B9-'1.szmelléklet bevétel'!E40</f>
        <v>1608185</v>
      </c>
      <c r="C11" s="76">
        <v>1658000</v>
      </c>
      <c r="D11" s="223">
        <v>1660000</v>
      </c>
    </row>
    <row r="12" spans="1:4" s="68" customFormat="1" ht="25.5">
      <c r="A12" s="75" t="s">
        <v>280</v>
      </c>
      <c r="B12" s="76"/>
      <c r="C12" s="76"/>
      <c r="D12" s="223"/>
    </row>
    <row r="13" spans="1:4" s="68" customFormat="1" ht="15.75" customHeight="1">
      <c r="A13" s="75" t="s">
        <v>281</v>
      </c>
      <c r="B13" s="76">
        <f>'1.szmelléklet bevétel'!E40+'1.a.sz.mell működés mérleg'!B13</f>
        <v>500000</v>
      </c>
      <c r="C13" s="76">
        <v>500000</v>
      </c>
      <c r="D13" s="223">
        <v>500000</v>
      </c>
    </row>
    <row r="14" spans="1:4" s="68" customFormat="1" ht="25.5">
      <c r="A14" s="75" t="s">
        <v>282</v>
      </c>
      <c r="B14" s="76">
        <v>0</v>
      </c>
      <c r="C14" s="76"/>
      <c r="D14" s="223"/>
    </row>
    <row r="15" spans="1:4" s="68" customFormat="1" ht="26.25" thickBot="1">
      <c r="A15" s="77" t="s">
        <v>283</v>
      </c>
      <c r="B15" s="78">
        <f>'1.szmelléklet bevétel'!E52</f>
        <v>66748</v>
      </c>
      <c r="C15" s="78">
        <v>65000</v>
      </c>
      <c r="D15" s="79">
        <v>45000</v>
      </c>
    </row>
    <row r="16" spans="1:6" s="69" customFormat="1" ht="15.75" thickBot="1">
      <c r="A16" s="97" t="s">
        <v>284</v>
      </c>
      <c r="B16" s="86">
        <f>SUM(B8:B15)</f>
        <v>4944692</v>
      </c>
      <c r="C16" s="86">
        <f>SUM(C8:C15)</f>
        <v>5021400</v>
      </c>
      <c r="D16" s="87">
        <f>SUM(D8:D15)</f>
        <v>4943700</v>
      </c>
      <c r="F16" s="68"/>
    </row>
    <row r="17" spans="1:4" s="68" customFormat="1" ht="12.75">
      <c r="A17" s="73" t="s">
        <v>285</v>
      </c>
      <c r="B17" s="74">
        <f>'1sz melléklet kiadás'!E37</f>
        <v>2398916</v>
      </c>
      <c r="C17" s="74">
        <v>2230900</v>
      </c>
      <c r="D17" s="222">
        <v>2203500</v>
      </c>
    </row>
    <row r="18" spans="1:4" s="68" customFormat="1" ht="12.75">
      <c r="A18" s="75" t="s">
        <v>117</v>
      </c>
      <c r="B18" s="74">
        <f>'1sz melléklet kiadás'!E38</f>
        <v>754360</v>
      </c>
      <c r="C18" s="76">
        <v>666400</v>
      </c>
      <c r="D18" s="223">
        <v>660000</v>
      </c>
    </row>
    <row r="19" spans="1:4" s="68" customFormat="1" ht="25.5">
      <c r="A19" s="75" t="s">
        <v>286</v>
      </c>
      <c r="B19" s="74">
        <f>'1sz melléklet kiadás'!E39-75000</f>
        <v>1590045</v>
      </c>
      <c r="C19" s="76">
        <v>1550000</v>
      </c>
      <c r="D19" s="223">
        <v>1575000</v>
      </c>
    </row>
    <row r="20" spans="1:4" s="68" customFormat="1" ht="25.5">
      <c r="A20" s="75" t="s">
        <v>287</v>
      </c>
      <c r="B20" s="76">
        <f>'1sz melléklet kiadás'!E40</f>
        <v>77840</v>
      </c>
      <c r="C20" s="76">
        <v>98500</v>
      </c>
      <c r="D20" s="223">
        <v>97000</v>
      </c>
    </row>
    <row r="21" spans="1:4" s="68" customFormat="1" ht="15.75" customHeight="1">
      <c r="A21" s="75" t="s">
        <v>288</v>
      </c>
      <c r="B21" s="76">
        <f>'1sz melléklet kiadás'!E42</f>
        <v>13712</v>
      </c>
      <c r="C21" s="76">
        <v>13000</v>
      </c>
      <c r="D21" s="223">
        <v>13500</v>
      </c>
    </row>
    <row r="22" spans="1:4" s="68" customFormat="1" ht="12.75">
      <c r="A22" s="75" t="s">
        <v>289</v>
      </c>
      <c r="B22" s="76">
        <f>'1sz melléklet kiadás'!E41</f>
        <v>112802</v>
      </c>
      <c r="C22" s="76">
        <v>105000</v>
      </c>
      <c r="D22" s="223">
        <v>98300</v>
      </c>
    </row>
    <row r="23" spans="1:4" s="68" customFormat="1" ht="14.25" customHeight="1">
      <c r="A23" s="75" t="s">
        <v>290</v>
      </c>
      <c r="B23" s="76">
        <f>'1sz melléklet kiadás'!E53</f>
        <v>582027</v>
      </c>
      <c r="C23" s="76">
        <v>500000</v>
      </c>
      <c r="D23" s="223">
        <v>500000</v>
      </c>
    </row>
    <row r="24" spans="1:4" s="68" customFormat="1" ht="14.25" customHeight="1">
      <c r="A24" s="75" t="s">
        <v>291</v>
      </c>
      <c r="B24" s="76">
        <v>13000</v>
      </c>
      <c r="C24" s="76">
        <v>12000</v>
      </c>
      <c r="D24" s="223">
        <v>11000</v>
      </c>
    </row>
    <row r="25" spans="1:4" s="68" customFormat="1" ht="13.5" thickBot="1">
      <c r="A25" s="77" t="s">
        <v>292</v>
      </c>
      <c r="B25" s="78">
        <f>'1sz melléklet kiadás'!E50+'1sz melléklet kiadás'!E51</f>
        <v>12600</v>
      </c>
      <c r="C25" s="78">
        <v>10000</v>
      </c>
      <c r="D25" s="79">
        <v>12000</v>
      </c>
    </row>
    <row r="26" spans="1:4" s="68" customFormat="1" ht="15.75" customHeight="1" thickBot="1">
      <c r="A26" s="98" t="s">
        <v>293</v>
      </c>
      <c r="B26" s="80">
        <f>SUM(B17:B25)</f>
        <v>5555302</v>
      </c>
      <c r="C26" s="80">
        <f>SUM(C17:C25)</f>
        <v>5185800</v>
      </c>
      <c r="D26" s="81">
        <f>SUM(D17:D25)</f>
        <v>5170300</v>
      </c>
    </row>
    <row r="27" spans="1:4" s="68" customFormat="1" ht="15.75" customHeight="1">
      <c r="A27" s="99"/>
      <c r="B27" s="82"/>
      <c r="C27" s="82"/>
      <c r="D27" s="82"/>
    </row>
    <row r="28" spans="1:4" s="68" customFormat="1" ht="15.75" customHeight="1">
      <c r="A28" s="99"/>
      <c r="B28" s="82"/>
      <c r="C28" s="82"/>
      <c r="D28" s="82"/>
    </row>
    <row r="29" spans="1:4" s="68" customFormat="1" ht="15.75" customHeight="1">
      <c r="A29" s="99"/>
      <c r="B29" s="82"/>
      <c r="C29" s="82"/>
      <c r="D29" s="82"/>
    </row>
    <row r="30" spans="1:4" s="71" customFormat="1" ht="20.25" customHeight="1">
      <c r="A30" s="83"/>
      <c r="B30" s="83"/>
      <c r="C30" s="83"/>
      <c r="D30" s="90"/>
    </row>
    <row r="31" spans="1:4" s="71" customFormat="1" ht="20.25" customHeight="1" thickBot="1">
      <c r="A31" s="83"/>
      <c r="B31" s="83"/>
      <c r="C31" s="83"/>
      <c r="D31" s="90" t="s">
        <v>272</v>
      </c>
    </row>
    <row r="32" spans="1:4" ht="28.5" customHeight="1" thickBot="1">
      <c r="A32" s="91" t="s">
        <v>273</v>
      </c>
      <c r="B32" s="92" t="s">
        <v>274</v>
      </c>
      <c r="C32" s="92" t="s">
        <v>317</v>
      </c>
      <c r="D32" s="93" t="s">
        <v>702</v>
      </c>
    </row>
    <row r="33" spans="1:4" s="66" customFormat="1" ht="15" thickBot="1">
      <c r="A33" s="94" t="s">
        <v>294</v>
      </c>
      <c r="B33" s="95"/>
      <c r="C33" s="95"/>
      <c r="D33" s="96"/>
    </row>
    <row r="34" spans="1:4" s="67" customFormat="1" ht="25.5">
      <c r="A34" s="84" t="s">
        <v>295</v>
      </c>
      <c r="B34" s="85">
        <f>'1.b.sz.mell felhalm mérleg'!B7</f>
        <v>1008881</v>
      </c>
      <c r="C34" s="85">
        <v>354200</v>
      </c>
      <c r="D34" s="224">
        <v>301400</v>
      </c>
    </row>
    <row r="35" spans="1:4" s="68" customFormat="1" ht="12.75">
      <c r="A35" s="75" t="s">
        <v>296</v>
      </c>
      <c r="B35" s="76">
        <f>'1.b.sz.mell felhalm mérleg'!B9</f>
        <v>0</v>
      </c>
      <c r="C35" s="76"/>
      <c r="D35" s="223"/>
    </row>
    <row r="36" spans="1:4" s="68" customFormat="1" ht="12.75">
      <c r="A36" s="75" t="s">
        <v>112</v>
      </c>
      <c r="B36" s="76">
        <f>'1.b.sz.mell felhalm mérleg'!B10</f>
        <v>678739</v>
      </c>
      <c r="C36" s="76">
        <v>650000</v>
      </c>
      <c r="D36" s="223">
        <v>700000</v>
      </c>
    </row>
    <row r="37" spans="1:4" s="68" customFormat="1" ht="15" customHeight="1">
      <c r="A37" s="75" t="s">
        <v>297</v>
      </c>
      <c r="B37" s="76">
        <f>'1.b.sz.mell felhalm mérleg'!B16</f>
        <v>6413</v>
      </c>
      <c r="C37" s="76"/>
      <c r="D37" s="223"/>
    </row>
    <row r="38" spans="1:4" s="68" customFormat="1" ht="27" customHeight="1">
      <c r="A38" s="75" t="s">
        <v>298</v>
      </c>
      <c r="B38" s="76">
        <f>'1.b.sz.mell felhalm mérleg'!B8</f>
        <v>24357</v>
      </c>
      <c r="C38" s="76">
        <v>45000</v>
      </c>
      <c r="D38" s="223">
        <v>24000</v>
      </c>
    </row>
    <row r="39" spans="1:4" s="68" customFormat="1" ht="12.75">
      <c r="A39" s="75" t="s">
        <v>299</v>
      </c>
      <c r="B39" s="76">
        <f>'1.b.sz.mell felhalm mérleg'!B15</f>
        <v>7000</v>
      </c>
      <c r="C39" s="76">
        <v>20000</v>
      </c>
      <c r="D39" s="223">
        <v>20000</v>
      </c>
    </row>
    <row r="40" spans="1:4" s="68" customFormat="1" ht="12.75">
      <c r="A40" s="75" t="s">
        <v>300</v>
      </c>
      <c r="B40" s="76">
        <f>'1.b.sz.mell felhalm mérleg'!B12</f>
        <v>0</v>
      </c>
      <c r="C40" s="76"/>
      <c r="D40" s="223"/>
    </row>
    <row r="41" spans="1:4" s="68" customFormat="1" ht="15" customHeight="1">
      <c r="A41" s="75" t="s">
        <v>301</v>
      </c>
      <c r="B41" s="76">
        <f>'1.b.sz.mell felhalm mérleg'!B13</f>
        <v>16660</v>
      </c>
      <c r="C41" s="76">
        <v>16700</v>
      </c>
      <c r="D41" s="223">
        <v>18200</v>
      </c>
    </row>
    <row r="42" spans="1:4" s="68" customFormat="1" ht="15" customHeight="1" thickBot="1">
      <c r="A42" s="77" t="s">
        <v>302</v>
      </c>
      <c r="B42" s="78">
        <f>'1.b.sz.mell felhalm mérleg'!B14</f>
        <v>38500</v>
      </c>
      <c r="C42" s="78">
        <v>38500</v>
      </c>
      <c r="D42" s="79">
        <v>41000</v>
      </c>
    </row>
    <row r="43" spans="1:4" s="68" customFormat="1" ht="13.5" thickBot="1">
      <c r="A43" s="97" t="s">
        <v>303</v>
      </c>
      <c r="B43" s="86">
        <f>SUM(B34:B42)</f>
        <v>1780550</v>
      </c>
      <c r="C43" s="86">
        <f>SUM(C34:C42)</f>
        <v>1124400</v>
      </c>
      <c r="D43" s="87">
        <f>SUM(D34:D42)</f>
        <v>1104600</v>
      </c>
    </row>
    <row r="44" spans="1:4" s="68" customFormat="1" ht="21" customHeight="1">
      <c r="A44" s="73" t="s">
        <v>304</v>
      </c>
      <c r="B44" s="74">
        <f>'1.b.sz.mell felhalm mérleg'!D7</f>
        <v>706106</v>
      </c>
      <c r="C44" s="74">
        <v>550000</v>
      </c>
      <c r="D44" s="222">
        <v>515000</v>
      </c>
    </row>
    <row r="45" spans="1:4" s="68" customFormat="1" ht="15" customHeight="1">
      <c r="A45" s="75" t="s">
        <v>305</v>
      </c>
      <c r="B45" s="76">
        <f>'1.b.sz.mell felhalm mérleg'!D9</f>
        <v>191772</v>
      </c>
      <c r="C45" s="76">
        <v>185000</v>
      </c>
      <c r="D45" s="223">
        <v>160000</v>
      </c>
    </row>
    <row r="46" spans="1:4" s="68" customFormat="1" ht="12.75">
      <c r="A46" s="75" t="s">
        <v>306</v>
      </c>
      <c r="B46" s="76">
        <f>'1.b.sz.mell felhalm mérleg'!D10</f>
        <v>6802</v>
      </c>
      <c r="C46" s="76">
        <v>8000</v>
      </c>
      <c r="D46" s="223">
        <v>8000</v>
      </c>
    </row>
    <row r="47" spans="1:4" s="68" customFormat="1" ht="12.75">
      <c r="A47" s="75" t="s">
        <v>307</v>
      </c>
      <c r="B47" s="76">
        <f>'1.b.sz.mell felhalm mérleg'!D8</f>
        <v>113114</v>
      </c>
      <c r="C47" s="76">
        <v>40000</v>
      </c>
      <c r="D47" s="223">
        <v>45000</v>
      </c>
    </row>
    <row r="48" spans="1:4" s="68" customFormat="1" ht="25.5">
      <c r="A48" s="75" t="s">
        <v>308</v>
      </c>
      <c r="B48" s="76">
        <f>'1.b.sz.mell felhalm mérleg'!D12</f>
        <v>0</v>
      </c>
      <c r="C48" s="76">
        <v>30000</v>
      </c>
      <c r="D48" s="223"/>
    </row>
    <row r="49" spans="1:4" s="68" customFormat="1" ht="12.75">
      <c r="A49" s="75" t="s">
        <v>309</v>
      </c>
      <c r="B49" s="76">
        <f>'1.b.sz.mell felhalm mérleg'!D13-62000</f>
        <v>90146</v>
      </c>
      <c r="C49" s="76">
        <v>102000</v>
      </c>
      <c r="D49" s="223">
        <v>110000</v>
      </c>
    </row>
    <row r="50" spans="1:4" s="68" customFormat="1" ht="15" customHeight="1">
      <c r="A50" s="75" t="s">
        <v>310</v>
      </c>
      <c r="B50" s="76">
        <v>62000</v>
      </c>
      <c r="C50" s="76">
        <v>45000</v>
      </c>
      <c r="D50" s="223">
        <v>40000</v>
      </c>
    </row>
    <row r="51" spans="1:4" s="68" customFormat="1" ht="15" customHeight="1">
      <c r="A51" s="75" t="s">
        <v>311</v>
      </c>
      <c r="B51" s="76"/>
      <c r="C51" s="209"/>
      <c r="D51" s="210"/>
    </row>
    <row r="52" spans="1:4" s="68" customFormat="1" ht="13.5" thickBot="1">
      <c r="A52" s="77" t="s">
        <v>292</v>
      </c>
      <c r="B52" s="78"/>
      <c r="C52" s="78"/>
      <c r="D52" s="79"/>
    </row>
    <row r="53" spans="1:4" s="68" customFormat="1" ht="30" customHeight="1" thickBot="1">
      <c r="A53" s="97" t="s">
        <v>312</v>
      </c>
      <c r="B53" s="86">
        <f>SUM(B44:B52)</f>
        <v>1169940</v>
      </c>
      <c r="C53" s="86">
        <f>SUM(C44:C52)</f>
        <v>960000</v>
      </c>
      <c r="D53" s="87">
        <f>SUM(D44:D52)</f>
        <v>878000</v>
      </c>
    </row>
    <row r="54" spans="1:4" s="67" customFormat="1" ht="15" customHeight="1" thickBot="1">
      <c r="A54" s="97" t="s">
        <v>313</v>
      </c>
      <c r="B54" s="86">
        <f>B16+B43</f>
        <v>6725242</v>
      </c>
      <c r="C54" s="86">
        <f>C16+C43</f>
        <v>6145800</v>
      </c>
      <c r="D54" s="87">
        <f>D16+D43</f>
        <v>6048300</v>
      </c>
    </row>
    <row r="55" spans="1:4" s="72" customFormat="1" ht="15" customHeight="1" thickBot="1">
      <c r="A55" s="98" t="s">
        <v>314</v>
      </c>
      <c r="B55" s="80">
        <f>B26+B53</f>
        <v>6725242</v>
      </c>
      <c r="C55" s="80">
        <f>C26+C53</f>
        <v>6145800</v>
      </c>
      <c r="D55" s="81">
        <f>D26+D53</f>
        <v>6048300</v>
      </c>
    </row>
    <row r="56" spans="1:4" s="72" customFormat="1" ht="15" customHeight="1">
      <c r="A56" s="70"/>
      <c r="B56" s="70"/>
      <c r="C56" s="70"/>
      <c r="D56" s="70"/>
    </row>
  </sheetData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workbookViewId="0" topLeftCell="A1">
      <selection activeCell="A3" sqref="A3:C3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617" t="s">
        <v>507</v>
      </c>
      <c r="B1" s="617"/>
      <c r="C1" s="617"/>
    </row>
    <row r="2" spans="1:3" ht="12.75">
      <c r="A2" s="606" t="s">
        <v>718</v>
      </c>
      <c r="B2" s="606"/>
      <c r="C2" s="606"/>
    </row>
    <row r="3" spans="1:3" ht="12.75">
      <c r="A3" s="606" t="s">
        <v>713</v>
      </c>
      <c r="B3" s="606"/>
      <c r="C3" s="606"/>
    </row>
    <row r="4" spans="1:3" ht="13.5" thickBot="1">
      <c r="A4" s="628" t="s">
        <v>514</v>
      </c>
      <c r="B4" s="628"/>
      <c r="C4" s="628"/>
    </row>
    <row r="5" spans="1:3" ht="13.5" thickTop="1">
      <c r="A5" s="263"/>
      <c r="B5" s="263"/>
      <c r="C5" s="263"/>
    </row>
    <row r="6" ht="13.5" thickBot="1"/>
    <row r="7" spans="1:3" ht="13.5" thickBot="1">
      <c r="A7" s="272" t="s">
        <v>246</v>
      </c>
      <c r="B7" s="273" t="s">
        <v>493</v>
      </c>
      <c r="C7" s="274" t="s">
        <v>509</v>
      </c>
    </row>
    <row r="8" spans="1:3" ht="12.75">
      <c r="A8" s="269" t="s">
        <v>4</v>
      </c>
      <c r="B8" s="270">
        <f>'1.szmelléklet bevétel'!E15</f>
        <v>1822579</v>
      </c>
      <c r="C8" s="271">
        <f>B8/B$39</f>
        <v>0.2710057125081893</v>
      </c>
    </row>
    <row r="9" spans="1:3" ht="12.75">
      <c r="A9" s="264" t="s">
        <v>15</v>
      </c>
      <c r="B9" s="229">
        <f>'1.szmelléklet bevétel'!E29</f>
        <v>1033110</v>
      </c>
      <c r="C9" s="271">
        <f aca="true" t="shared" si="0" ref="C9:C14">B9/B$39</f>
        <v>0.15361677691300923</v>
      </c>
    </row>
    <row r="10" spans="1:3" ht="12.75">
      <c r="A10" s="264" t="s">
        <v>508</v>
      </c>
      <c r="B10" s="229">
        <f>'1.szmelléklet bevétel'!E35</f>
        <v>1008881</v>
      </c>
      <c r="C10" s="271">
        <f t="shared" si="0"/>
        <v>0.15001408127767002</v>
      </c>
    </row>
    <row r="11" spans="1:3" ht="12.75">
      <c r="A11" s="264" t="s">
        <v>27</v>
      </c>
      <c r="B11" s="229">
        <f>'1.szmelléklet bevétel'!E45</f>
        <v>2286924</v>
      </c>
      <c r="C11" s="271">
        <f t="shared" si="0"/>
        <v>0.3400508115544392</v>
      </c>
    </row>
    <row r="12" spans="1:3" ht="12.75">
      <c r="A12" s="264" t="s">
        <v>35</v>
      </c>
      <c r="B12" s="229">
        <f>'1.szmelléklet bevétel'!E46</f>
        <v>7000</v>
      </c>
      <c r="C12" s="271">
        <f t="shared" si="0"/>
        <v>0.0010408547380153755</v>
      </c>
    </row>
    <row r="13" spans="1:3" ht="12.75">
      <c r="A13" s="264" t="s">
        <v>37</v>
      </c>
      <c r="B13" s="229">
        <f>'1.szmelléklet bevétel'!E50</f>
        <v>500000</v>
      </c>
      <c r="C13" s="271">
        <f t="shared" si="0"/>
        <v>0.07434676700109825</v>
      </c>
    </row>
    <row r="14" spans="1:3" ht="13.5" thickBot="1">
      <c r="A14" s="265" t="s">
        <v>41</v>
      </c>
      <c r="B14" s="230">
        <f>'1.szmelléklet bevétel'!E52</f>
        <v>66748</v>
      </c>
      <c r="C14" s="271">
        <f t="shared" si="0"/>
        <v>0.009924996007578612</v>
      </c>
    </row>
    <row r="15" spans="1:3" ht="13.5" thickBot="1">
      <c r="A15" s="266" t="s">
        <v>108</v>
      </c>
      <c r="B15" s="267">
        <f>SUM(B8:B14)</f>
        <v>6725242</v>
      </c>
      <c r="C15" s="268">
        <f>SUM(C8:C14)</f>
        <v>0.9999999999999999</v>
      </c>
    </row>
    <row r="30" ht="13.5" thickBot="1"/>
    <row r="31" spans="1:3" ht="13.5" thickBot="1">
      <c r="A31" s="272" t="s">
        <v>510</v>
      </c>
      <c r="B31" s="273" t="s">
        <v>493</v>
      </c>
      <c r="C31" s="274" t="s">
        <v>509</v>
      </c>
    </row>
    <row r="32" spans="1:3" ht="12.75">
      <c r="A32" s="280" t="s">
        <v>128</v>
      </c>
      <c r="B32" s="270">
        <f>'1sz melléklet kiadás'!E37</f>
        <v>2398916</v>
      </c>
      <c r="C32" s="271">
        <f>B32/B$39</f>
        <v>0.35670329781441323</v>
      </c>
    </row>
    <row r="33" spans="1:3" ht="12.75">
      <c r="A33" s="275" t="s">
        <v>412</v>
      </c>
      <c r="B33" s="229">
        <f>'1sz melléklet kiadás'!E38</f>
        <v>754360</v>
      </c>
      <c r="C33" s="271">
        <f aca="true" t="shared" si="1" ref="C33:C38">B33/B$39</f>
        <v>0.11216845430989696</v>
      </c>
    </row>
    <row r="34" spans="1:3" ht="12.75">
      <c r="A34" s="275" t="s">
        <v>131</v>
      </c>
      <c r="B34" s="229">
        <f>'1sz melléklet kiadás'!E39</f>
        <v>1665045</v>
      </c>
      <c r="C34" s="271">
        <f t="shared" si="1"/>
        <v>0.24758142532268726</v>
      </c>
    </row>
    <row r="35" spans="1:3" ht="12.75">
      <c r="A35" s="275" t="s">
        <v>511</v>
      </c>
      <c r="B35" s="229">
        <f>'1sz melléklet kiadás'!E47</f>
        <v>897878</v>
      </c>
      <c r="C35" s="271">
        <f t="shared" si="1"/>
        <v>0.13350865292282418</v>
      </c>
    </row>
    <row r="36" spans="1:3" ht="12.75">
      <c r="A36" s="275" t="s">
        <v>378</v>
      </c>
      <c r="B36" s="229">
        <f>'1sz melléklet kiadás'!E50+'1sz melléklet kiadás'!E51</f>
        <v>12600</v>
      </c>
      <c r="C36" s="271">
        <f t="shared" si="1"/>
        <v>0.0018735385284276759</v>
      </c>
    </row>
    <row r="37" spans="1:3" ht="12.75">
      <c r="A37" s="275" t="s">
        <v>512</v>
      </c>
      <c r="B37" s="229">
        <f>'1sz melléklet kiadás'!E53+'1sz melléklet kiadás'!E54+'1sz melléklet kiadás'!E55</f>
        <v>672173</v>
      </c>
      <c r="C37" s="271">
        <f t="shared" si="1"/>
        <v>0.09994777883085842</v>
      </c>
    </row>
    <row r="38" spans="1:3" ht="28.5" customHeight="1" thickBot="1">
      <c r="A38" s="276" t="s">
        <v>513</v>
      </c>
      <c r="B38" s="230">
        <f>'1sz melléklet kiadás'!E40+'1sz melléklet kiadás'!E41+'1sz melléklet kiadás'!E42+'1sz melléklet kiadás'!E43+'1sz melléklet kiadás'!E52</f>
        <v>324270</v>
      </c>
      <c r="C38" s="271">
        <f t="shared" si="1"/>
        <v>0.04821685227089226</v>
      </c>
    </row>
    <row r="39" spans="1:3" ht="13.5" thickBot="1">
      <c r="A39" s="277" t="s">
        <v>108</v>
      </c>
      <c r="B39" s="278">
        <f>SUM(B32:B38)</f>
        <v>6725242</v>
      </c>
      <c r="C39" s="279">
        <f>SUM(C32:C38)</f>
        <v>0.9999999999999999</v>
      </c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I58"/>
  <sheetViews>
    <sheetView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1.28125" style="0" customWidth="1"/>
    <col min="4" max="4" width="11.140625" style="0" customWidth="1"/>
    <col min="5" max="5" width="11.00390625" style="0" customWidth="1"/>
  </cols>
  <sheetData>
    <row r="1" spans="1:5" ht="12.75">
      <c r="A1" s="617" t="s">
        <v>243</v>
      </c>
      <c r="B1" s="617"/>
      <c r="C1" s="617"/>
      <c r="D1" s="617"/>
      <c r="E1" s="617"/>
    </row>
    <row r="2" spans="1:5" ht="13.5" thickBot="1">
      <c r="A2" s="618" t="s">
        <v>685</v>
      </c>
      <c r="B2" s="618"/>
      <c r="C2" s="618"/>
      <c r="D2" s="618"/>
      <c r="E2" s="618"/>
    </row>
    <row r="3" spans="1:5" ht="12.75" customHeight="1" thickBot="1">
      <c r="A3" s="406"/>
      <c r="B3" s="385"/>
      <c r="C3" s="385"/>
      <c r="D3" s="385"/>
      <c r="E3" s="407" t="s">
        <v>486</v>
      </c>
    </row>
    <row r="4" spans="1:5" ht="27.75" customHeight="1" thickBot="1" thickTop="1">
      <c r="A4" s="327" t="s">
        <v>82</v>
      </c>
      <c r="B4" s="236" t="s">
        <v>1</v>
      </c>
      <c r="C4" s="235" t="s">
        <v>521</v>
      </c>
      <c r="D4" s="235" t="s">
        <v>522</v>
      </c>
      <c r="E4" s="235" t="s">
        <v>523</v>
      </c>
    </row>
    <row r="5" spans="1:5" ht="12" customHeight="1" thickTop="1">
      <c r="A5" s="328"/>
      <c r="B5" s="602" t="s">
        <v>45</v>
      </c>
      <c r="C5" s="603"/>
      <c r="D5" s="603"/>
      <c r="E5" s="595"/>
    </row>
    <row r="6" spans="1:9" ht="12" customHeight="1">
      <c r="A6" s="329" t="s">
        <v>5</v>
      </c>
      <c r="B6" s="34" t="s">
        <v>46</v>
      </c>
      <c r="C6" s="218">
        <f>C7+C8+C9+C10+C12+C13+C16</f>
        <v>4081844</v>
      </c>
      <c r="D6" s="218">
        <f>D7+D8+D9+D10+D12+D13+D16</f>
        <v>4263120</v>
      </c>
      <c r="E6" s="330">
        <f>E7+E8+E9+E10+E12+E13+E16+E11</f>
        <v>3977189</v>
      </c>
      <c r="F6" s="103"/>
      <c r="I6" s="186"/>
    </row>
    <row r="7" spans="1:9" ht="12" customHeight="1">
      <c r="A7" s="607" t="s">
        <v>51</v>
      </c>
      <c r="B7" s="14" t="s">
        <v>253</v>
      </c>
      <c r="C7" s="37">
        <f>'2sz melléklet'!C110</f>
        <v>2180721</v>
      </c>
      <c r="D7" s="37">
        <f>'2sz melléklet'!D110</f>
        <v>2207700</v>
      </c>
      <c r="E7" s="331">
        <f>'2sz melléklet'!E110</f>
        <v>2122416</v>
      </c>
      <c r="I7" s="186"/>
    </row>
    <row r="8" spans="1:9" ht="12" customHeight="1">
      <c r="A8" s="608"/>
      <c r="B8" s="14" t="s">
        <v>48</v>
      </c>
      <c r="C8" s="37">
        <f>'2sz melléklet'!F110</f>
        <v>693141</v>
      </c>
      <c r="D8" s="37">
        <f>'2sz melléklet'!G110</f>
        <v>701313</v>
      </c>
      <c r="E8" s="331">
        <f>'2sz melléklet'!H110</f>
        <v>677860</v>
      </c>
      <c r="I8" s="186"/>
    </row>
    <row r="9" spans="1:9" ht="12" customHeight="1">
      <c r="A9" s="608"/>
      <c r="B9" s="14" t="s">
        <v>49</v>
      </c>
      <c r="C9" s="37">
        <f>'2sz melléklet'!I110</f>
        <v>1030556</v>
      </c>
      <c r="D9" s="37">
        <f>'2sz melléklet'!J110</f>
        <v>1141464</v>
      </c>
      <c r="E9" s="331">
        <f>'2sz melléklet'!K110</f>
        <v>1024847</v>
      </c>
      <c r="I9" s="186"/>
    </row>
    <row r="10" spans="1:9" ht="12" customHeight="1">
      <c r="A10" s="608"/>
      <c r="B10" s="14" t="s">
        <v>50</v>
      </c>
      <c r="C10" s="37">
        <f>'2sz melléklet'!F140</f>
        <v>1441</v>
      </c>
      <c r="D10" s="37">
        <f>'2sz melléklet'!G140</f>
        <v>2206</v>
      </c>
      <c r="E10" s="331">
        <f>'2sz melléklet'!H140-E11</f>
        <v>0</v>
      </c>
      <c r="I10" s="186"/>
    </row>
    <row r="11" spans="1:9" ht="12" customHeight="1">
      <c r="A11" s="608"/>
      <c r="B11" s="14" t="s">
        <v>714</v>
      </c>
      <c r="C11" s="37"/>
      <c r="D11" s="37"/>
      <c r="E11" s="331">
        <v>31286</v>
      </c>
      <c r="I11" s="186"/>
    </row>
    <row r="12" spans="1:9" ht="12" customHeight="1">
      <c r="A12" s="608"/>
      <c r="B12" s="14" t="s">
        <v>52</v>
      </c>
      <c r="C12" s="37">
        <f>'2sz melléklet'!C140</f>
        <v>12945</v>
      </c>
      <c r="D12" s="37">
        <f>'2sz melléklet'!D140</f>
        <v>13220</v>
      </c>
      <c r="E12" s="331">
        <f>'2sz melléklet'!E140</f>
        <v>13712</v>
      </c>
      <c r="I12" s="186"/>
    </row>
    <row r="13" spans="1:9" ht="12" customHeight="1">
      <c r="A13" s="608"/>
      <c r="B13" s="14" t="s">
        <v>53</v>
      </c>
      <c r="C13" s="37">
        <f>C15+C14</f>
        <v>163040</v>
      </c>
      <c r="D13" s="37">
        <f>D15+D14</f>
        <v>197217</v>
      </c>
      <c r="E13" s="331">
        <f>E15+E14</f>
        <v>107068</v>
      </c>
      <c r="I13" s="186"/>
    </row>
    <row r="14" spans="1:9" ht="12" customHeight="1">
      <c r="A14" s="608"/>
      <c r="B14" s="14" t="s">
        <v>74</v>
      </c>
      <c r="C14" s="37">
        <f>'2sz melléklet'!I140</f>
        <v>150214</v>
      </c>
      <c r="D14" s="37">
        <f>'2sz melléklet'!J140</f>
        <v>180606</v>
      </c>
      <c r="E14" s="331">
        <f>'2sz melléklet'!K140</f>
        <v>99748</v>
      </c>
      <c r="I14" s="186"/>
    </row>
    <row r="15" spans="1:9" ht="12" customHeight="1">
      <c r="A15" s="608"/>
      <c r="B15" s="14" t="s">
        <v>254</v>
      </c>
      <c r="C15" s="37">
        <f>'2sz melléklet'!C170</f>
        <v>12826</v>
      </c>
      <c r="D15" s="37">
        <f>'2sz melléklet'!D170</f>
        <v>16611</v>
      </c>
      <c r="E15" s="331">
        <f>'2sz melléklet'!E170</f>
        <v>7320</v>
      </c>
      <c r="I15" s="186"/>
    </row>
    <row r="16" spans="1:9" ht="12" customHeight="1">
      <c r="A16" s="332"/>
      <c r="B16" s="14" t="s">
        <v>75</v>
      </c>
      <c r="C16" s="37"/>
      <c r="D16" s="37"/>
      <c r="E16" s="331"/>
      <c r="I16" s="186"/>
    </row>
    <row r="17" spans="1:9" ht="12" customHeight="1">
      <c r="A17" s="329" t="s">
        <v>9</v>
      </c>
      <c r="B17" s="34" t="s">
        <v>56</v>
      </c>
      <c r="C17" s="38">
        <f>C18+C19+C20+C21+C22+C23+C26+C29+C30+C31+C32+C33+C34</f>
        <v>3788467</v>
      </c>
      <c r="D17" s="38">
        <f>D18+D19+D20+D21+D22+D23+D26+D29+D30+D31+D32+D33+D34</f>
        <v>3723237</v>
      </c>
      <c r="E17" s="333">
        <f>E18+E19+E20+E21+E22+E23+E26+E29+E30+E31+E32+E33+E34</f>
        <v>2748053</v>
      </c>
      <c r="I17" s="186"/>
    </row>
    <row r="18" spans="1:9" ht="12" customHeight="1">
      <c r="A18" s="607"/>
      <c r="B18" s="14" t="s">
        <v>253</v>
      </c>
      <c r="C18" s="282">
        <f>'3sz melléklet polghiv'!C7</f>
        <v>255408</v>
      </c>
      <c r="D18" s="282">
        <f>'3sz melléklet polghiv'!D7</f>
        <v>258416</v>
      </c>
      <c r="E18" s="334">
        <f>'3sz melléklet polghiv'!E7</f>
        <v>276500</v>
      </c>
      <c r="I18" s="186"/>
    </row>
    <row r="19" spans="1:9" ht="12" customHeight="1">
      <c r="A19" s="608"/>
      <c r="B19" s="14" t="s">
        <v>48</v>
      </c>
      <c r="C19" s="282">
        <f>'3sz melléklet polghiv'!C8</f>
        <v>72521</v>
      </c>
      <c r="D19" s="282">
        <f>'3sz melléklet polghiv'!D8</f>
        <v>73453</v>
      </c>
      <c r="E19" s="334">
        <f>'3sz melléklet polghiv'!E8</f>
        <v>76500</v>
      </c>
      <c r="I19" s="186"/>
    </row>
    <row r="20" spans="1:9" ht="12" customHeight="1">
      <c r="A20" s="608"/>
      <c r="B20" s="14" t="s">
        <v>49</v>
      </c>
      <c r="C20" s="282">
        <f>'3sz melléklet polghiv'!C9</f>
        <v>446982</v>
      </c>
      <c r="D20" s="282">
        <f>'3sz melléklet polghiv'!D9</f>
        <v>469862</v>
      </c>
      <c r="E20" s="334">
        <f>'3sz melléklet polghiv'!E9</f>
        <v>640198</v>
      </c>
      <c r="I20" s="186"/>
    </row>
    <row r="21" spans="1:9" ht="12" customHeight="1">
      <c r="A21" s="608"/>
      <c r="B21" s="14" t="s">
        <v>57</v>
      </c>
      <c r="C21" s="282">
        <f>'3sz melléklet polghiv'!C51</f>
        <v>124659</v>
      </c>
      <c r="D21" s="282">
        <f>'3sz melléklet polghiv'!D51</f>
        <v>122954</v>
      </c>
      <c r="E21" s="334">
        <f>'3sz melléklet polghiv'!E51</f>
        <v>77840</v>
      </c>
      <c r="I21" s="186"/>
    </row>
    <row r="22" spans="1:9" ht="12" customHeight="1">
      <c r="A22" s="608"/>
      <c r="B22" s="14" t="s">
        <v>58</v>
      </c>
      <c r="C22" s="282">
        <f>'3sz melléklet polghiv'!C94</f>
        <v>86000</v>
      </c>
      <c r="D22" s="282">
        <f>'3sz melléklet polghiv'!D94</f>
        <v>85889</v>
      </c>
      <c r="E22" s="334">
        <f>'3sz melléklet polghiv'!E94</f>
        <v>112802</v>
      </c>
      <c r="I22" s="186"/>
    </row>
    <row r="23" spans="1:9" ht="12" customHeight="1">
      <c r="A23" s="608"/>
      <c r="B23" s="14" t="s">
        <v>77</v>
      </c>
      <c r="C23" s="282">
        <v>44413</v>
      </c>
      <c r="D23" s="282">
        <v>47635</v>
      </c>
      <c r="E23" s="334">
        <v>81828</v>
      </c>
      <c r="I23" s="186"/>
    </row>
    <row r="24" spans="1:9" ht="12" customHeight="1">
      <c r="A24" s="608"/>
      <c r="B24" s="530" t="s">
        <v>542</v>
      </c>
      <c r="C24" s="283">
        <v>14600</v>
      </c>
      <c r="D24" s="283">
        <v>14600</v>
      </c>
      <c r="E24" s="335">
        <v>12000</v>
      </c>
      <c r="I24" s="186"/>
    </row>
    <row r="25" spans="1:9" ht="12" customHeight="1">
      <c r="A25" s="608"/>
      <c r="B25" s="530" t="s">
        <v>541</v>
      </c>
      <c r="C25" s="37"/>
      <c r="D25" s="39"/>
      <c r="E25" s="336"/>
      <c r="I25" s="186"/>
    </row>
    <row r="26" spans="1:9" ht="12" customHeight="1">
      <c r="A26" s="608"/>
      <c r="B26" s="14" t="s">
        <v>53</v>
      </c>
      <c r="C26" s="37">
        <f>C27+C28</f>
        <v>2336304</v>
      </c>
      <c r="D26" s="37">
        <f>D27+D28</f>
        <v>2097300</v>
      </c>
      <c r="E26" s="334">
        <f>E27+E28</f>
        <v>790810</v>
      </c>
      <c r="I26" s="186"/>
    </row>
    <row r="27" spans="1:9" ht="12" customHeight="1">
      <c r="A27" s="608"/>
      <c r="B27" s="14" t="s">
        <v>76</v>
      </c>
      <c r="C27" s="37">
        <v>2179454</v>
      </c>
      <c r="D27" s="37">
        <v>1980029</v>
      </c>
      <c r="E27" s="334">
        <f>'4. számú melléklet'!C18+'4. számú melléklet'!C31+'4. számú melléklet'!C41+'4. számú melléklet'!C74-'4. számú melléklet'!C41</f>
        <v>606358</v>
      </c>
      <c r="I27" s="186"/>
    </row>
    <row r="28" spans="1:9" ht="12" customHeight="1">
      <c r="A28" s="608"/>
      <c r="B28" s="14" t="s">
        <v>255</v>
      </c>
      <c r="C28" s="37">
        <v>156850</v>
      </c>
      <c r="D28" s="37">
        <v>117271</v>
      </c>
      <c r="E28" s="334">
        <f>'5.sz melléklet felújítás'!C27</f>
        <v>184452</v>
      </c>
      <c r="I28" s="186"/>
    </row>
    <row r="29" spans="1:9" ht="12" customHeight="1">
      <c r="A29" s="608"/>
      <c r="B29" s="15" t="s">
        <v>73</v>
      </c>
      <c r="C29" s="284">
        <v>13520</v>
      </c>
      <c r="D29" s="37">
        <v>13520</v>
      </c>
      <c r="E29" s="337">
        <f>'10.sz. melléklet ált. és céltar'!D7</f>
        <v>500</v>
      </c>
      <c r="I29" s="186"/>
    </row>
    <row r="30" spans="1:9" ht="12" customHeight="1">
      <c r="A30" s="608"/>
      <c r="B30" s="15" t="s">
        <v>60</v>
      </c>
      <c r="C30" s="284">
        <v>9941</v>
      </c>
      <c r="D30" s="37">
        <v>6679</v>
      </c>
      <c r="E30" s="337">
        <f>'10.sz. melléklet ált. és céltar'!D8</f>
        <v>12100</v>
      </c>
      <c r="I30" s="186"/>
    </row>
    <row r="31" spans="1:9" ht="25.5" customHeight="1">
      <c r="A31" s="608"/>
      <c r="B31" s="50" t="s">
        <v>256</v>
      </c>
      <c r="C31" s="36">
        <v>5104</v>
      </c>
      <c r="D31" s="36">
        <v>30504</v>
      </c>
      <c r="E31" s="337">
        <f>'4. számú melléklet'!C41</f>
        <v>6802</v>
      </c>
      <c r="I31" s="186"/>
    </row>
    <row r="32" spans="1:9" ht="12" customHeight="1">
      <c r="A32" s="608"/>
      <c r="B32" s="15" t="s">
        <v>75</v>
      </c>
      <c r="C32" s="282">
        <v>4625</v>
      </c>
      <c r="D32" s="282">
        <v>4625</v>
      </c>
      <c r="E32" s="334"/>
      <c r="I32" s="186"/>
    </row>
    <row r="33" spans="1:9" ht="12" customHeight="1">
      <c r="A33" s="608"/>
      <c r="B33" s="15" t="s">
        <v>62</v>
      </c>
      <c r="C33" s="282">
        <v>326890</v>
      </c>
      <c r="D33" s="282">
        <v>431100</v>
      </c>
      <c r="E33" s="334">
        <v>582027</v>
      </c>
      <c r="I33" s="186"/>
    </row>
    <row r="34" spans="1:9" ht="12" customHeight="1">
      <c r="A34" s="601"/>
      <c r="B34" s="15" t="s">
        <v>63</v>
      </c>
      <c r="C34" s="282">
        <v>62100</v>
      </c>
      <c r="D34" s="282">
        <v>81300</v>
      </c>
      <c r="E34" s="334">
        <v>90146</v>
      </c>
      <c r="I34" s="186"/>
    </row>
    <row r="35" spans="1:9" ht="12" customHeight="1">
      <c r="A35" s="338"/>
      <c r="B35" s="16" t="s">
        <v>64</v>
      </c>
      <c r="C35" s="40">
        <f>C17+C6</f>
        <v>7870311</v>
      </c>
      <c r="D35" s="40">
        <f>D17+D6</f>
        <v>7986357</v>
      </c>
      <c r="E35" s="339">
        <f>E17+E6</f>
        <v>6725242</v>
      </c>
      <c r="I35" s="186"/>
    </row>
    <row r="36" spans="1:5" ht="12" customHeight="1">
      <c r="A36" s="340"/>
      <c r="B36" s="14" t="s">
        <v>65</v>
      </c>
      <c r="C36" s="37"/>
      <c r="D36" s="37"/>
      <c r="E36" s="341"/>
    </row>
    <row r="37" spans="1:5" ht="12" customHeight="1">
      <c r="A37" s="607"/>
      <c r="B37" s="14" t="s">
        <v>47</v>
      </c>
      <c r="C37" s="37">
        <f aca="true" t="shared" si="0" ref="C37:E40">C18+C7</f>
        <v>2436129</v>
      </c>
      <c r="D37" s="37">
        <f t="shared" si="0"/>
        <v>2466116</v>
      </c>
      <c r="E37" s="331">
        <f t="shared" si="0"/>
        <v>2398916</v>
      </c>
    </row>
    <row r="38" spans="1:5" ht="12" customHeight="1">
      <c r="A38" s="608"/>
      <c r="B38" s="14" t="s">
        <v>66</v>
      </c>
      <c r="C38" s="37">
        <f t="shared" si="0"/>
        <v>765662</v>
      </c>
      <c r="D38" s="37">
        <f t="shared" si="0"/>
        <v>774766</v>
      </c>
      <c r="E38" s="331">
        <f t="shared" si="0"/>
        <v>754360</v>
      </c>
    </row>
    <row r="39" spans="1:5" ht="12" customHeight="1">
      <c r="A39" s="608"/>
      <c r="B39" s="14" t="s">
        <v>67</v>
      </c>
      <c r="C39" s="37">
        <f t="shared" si="0"/>
        <v>1477538</v>
      </c>
      <c r="D39" s="37">
        <f t="shared" si="0"/>
        <v>1611326</v>
      </c>
      <c r="E39" s="331">
        <f t="shared" si="0"/>
        <v>1665045</v>
      </c>
    </row>
    <row r="40" spans="1:5" ht="12" customHeight="1">
      <c r="A40" s="608"/>
      <c r="B40" s="14" t="s">
        <v>68</v>
      </c>
      <c r="C40" s="37">
        <f t="shared" si="0"/>
        <v>126100</v>
      </c>
      <c r="D40" s="37">
        <f t="shared" si="0"/>
        <v>125160</v>
      </c>
      <c r="E40" s="331">
        <f t="shared" si="0"/>
        <v>77840</v>
      </c>
    </row>
    <row r="41" spans="1:5" ht="12" customHeight="1">
      <c r="A41" s="608"/>
      <c r="B41" s="14" t="s">
        <v>69</v>
      </c>
      <c r="C41" s="37">
        <f>C22</f>
        <v>86000</v>
      </c>
      <c r="D41" s="37">
        <f>D22</f>
        <v>85889</v>
      </c>
      <c r="E41" s="331">
        <f>E22</f>
        <v>112802</v>
      </c>
    </row>
    <row r="42" spans="1:5" ht="12" customHeight="1">
      <c r="A42" s="608"/>
      <c r="B42" s="14" t="s">
        <v>70</v>
      </c>
      <c r="C42" s="37">
        <f>C12</f>
        <v>12945</v>
      </c>
      <c r="D42" s="37">
        <f>D12</f>
        <v>13220</v>
      </c>
      <c r="E42" s="331">
        <f>E12</f>
        <v>13712</v>
      </c>
    </row>
    <row r="43" spans="1:5" ht="12" customHeight="1">
      <c r="A43" s="608"/>
      <c r="B43" s="14" t="s">
        <v>78</v>
      </c>
      <c r="C43" s="37">
        <f>C23</f>
        <v>44413</v>
      </c>
      <c r="D43" s="37">
        <f>D23</f>
        <v>47635</v>
      </c>
      <c r="E43" s="331">
        <f>E23+E11</f>
        <v>113114</v>
      </c>
    </row>
    <row r="44" spans="1:5" ht="12" customHeight="1">
      <c r="A44" s="608"/>
      <c r="B44" s="530" t="s">
        <v>543</v>
      </c>
      <c r="C44" s="599">
        <v>14600</v>
      </c>
      <c r="D44" s="599"/>
      <c r="E44" s="600">
        <v>12000</v>
      </c>
    </row>
    <row r="45" spans="1:5" ht="9.75" customHeight="1">
      <c r="A45" s="608"/>
      <c r="B45" s="530" t="s">
        <v>544</v>
      </c>
      <c r="C45" s="599"/>
      <c r="D45" s="599"/>
      <c r="E45" s="600"/>
    </row>
    <row r="46" spans="1:5" ht="12" customHeight="1">
      <c r="A46" s="608"/>
      <c r="B46" s="14" t="s">
        <v>79</v>
      </c>
      <c r="C46" s="37" t="s">
        <v>20</v>
      </c>
      <c r="D46" s="37"/>
      <c r="E46" s="341"/>
    </row>
    <row r="47" spans="1:5" ht="12" customHeight="1">
      <c r="A47" s="608"/>
      <c r="B47" s="14" t="s">
        <v>71</v>
      </c>
      <c r="C47" s="37">
        <f aca="true" t="shared" si="1" ref="C47:E49">C26+C13</f>
        <v>2499344</v>
      </c>
      <c r="D47" s="37">
        <f t="shared" si="1"/>
        <v>2294517</v>
      </c>
      <c r="E47" s="331">
        <f t="shared" si="1"/>
        <v>897878</v>
      </c>
    </row>
    <row r="48" spans="1:5" ht="12" customHeight="1">
      <c r="A48" s="608"/>
      <c r="B48" s="14" t="s">
        <v>72</v>
      </c>
      <c r="C48" s="37">
        <f t="shared" si="1"/>
        <v>2329668</v>
      </c>
      <c r="D48" s="37">
        <f t="shared" si="1"/>
        <v>2160635</v>
      </c>
      <c r="E48" s="331">
        <f t="shared" si="1"/>
        <v>706106</v>
      </c>
    </row>
    <row r="49" spans="1:5" ht="12" customHeight="1">
      <c r="A49" s="608"/>
      <c r="B49" s="14" t="s">
        <v>257</v>
      </c>
      <c r="C49" s="37">
        <f t="shared" si="1"/>
        <v>169676</v>
      </c>
      <c r="D49" s="37">
        <f t="shared" si="1"/>
        <v>133882</v>
      </c>
      <c r="E49" s="331">
        <f t="shared" si="1"/>
        <v>191772</v>
      </c>
    </row>
    <row r="50" spans="1:5" ht="12" customHeight="1">
      <c r="A50" s="608"/>
      <c r="B50" s="14" t="s">
        <v>59</v>
      </c>
      <c r="C50" s="37">
        <f aca="true" t="shared" si="2" ref="C50:E52">C29</f>
        <v>13520</v>
      </c>
      <c r="D50" s="37">
        <f t="shared" si="2"/>
        <v>13520</v>
      </c>
      <c r="E50" s="331">
        <f t="shared" si="2"/>
        <v>500</v>
      </c>
    </row>
    <row r="51" spans="1:5" ht="12" customHeight="1">
      <c r="A51" s="608"/>
      <c r="B51" s="14" t="s">
        <v>80</v>
      </c>
      <c r="C51" s="37">
        <f t="shared" si="2"/>
        <v>9941</v>
      </c>
      <c r="D51" s="37">
        <f t="shared" si="2"/>
        <v>6679</v>
      </c>
      <c r="E51" s="331">
        <f t="shared" si="2"/>
        <v>12100</v>
      </c>
    </row>
    <row r="52" spans="1:5" ht="12" customHeight="1">
      <c r="A52" s="608"/>
      <c r="B52" s="14" t="s">
        <v>61</v>
      </c>
      <c r="C52" s="37">
        <f t="shared" si="2"/>
        <v>5104</v>
      </c>
      <c r="D52" s="37">
        <f t="shared" si="2"/>
        <v>30504</v>
      </c>
      <c r="E52" s="331">
        <f t="shared" si="2"/>
        <v>6802</v>
      </c>
    </row>
    <row r="53" spans="1:5" ht="12" customHeight="1">
      <c r="A53" s="608"/>
      <c r="B53" s="14" t="s">
        <v>258</v>
      </c>
      <c r="C53" s="37">
        <f aca="true" t="shared" si="3" ref="C53:E54">C33</f>
        <v>326890</v>
      </c>
      <c r="D53" s="37">
        <f t="shared" si="3"/>
        <v>431100</v>
      </c>
      <c r="E53" s="331">
        <f t="shared" si="3"/>
        <v>582027</v>
      </c>
    </row>
    <row r="54" spans="1:5" ht="12" customHeight="1">
      <c r="A54" s="608"/>
      <c r="B54" s="14" t="s">
        <v>54</v>
      </c>
      <c r="C54" s="37">
        <f t="shared" si="3"/>
        <v>62100</v>
      </c>
      <c r="D54" s="37">
        <f t="shared" si="3"/>
        <v>81300</v>
      </c>
      <c r="E54" s="331">
        <f t="shared" si="3"/>
        <v>90146</v>
      </c>
    </row>
    <row r="55" spans="1:7" ht="12" customHeight="1" thickBot="1">
      <c r="A55" s="609"/>
      <c r="B55" s="342" t="s">
        <v>55</v>
      </c>
      <c r="C55" s="343">
        <f>C32+C16</f>
        <v>4625</v>
      </c>
      <c r="D55" s="343">
        <f>D32+D16</f>
        <v>4625</v>
      </c>
      <c r="E55" s="344">
        <f>E32+E16</f>
        <v>0</v>
      </c>
      <c r="G55" s="186"/>
    </row>
    <row r="57" spans="3:4" ht="12.75">
      <c r="C57" s="186"/>
      <c r="D57" s="186"/>
    </row>
    <row r="58" spans="3:4" ht="12.75">
      <c r="C58" s="186"/>
      <c r="D58" s="186"/>
    </row>
  </sheetData>
  <mergeCells count="9">
    <mergeCell ref="A1:E1"/>
    <mergeCell ref="A2:E2"/>
    <mergeCell ref="A7:A15"/>
    <mergeCell ref="A18:A34"/>
    <mergeCell ref="B5:E5"/>
    <mergeCell ref="A37:A55"/>
    <mergeCell ref="C44:C45"/>
    <mergeCell ref="D44:D45"/>
    <mergeCell ref="E44:E4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workbookViewId="0" topLeftCell="A4">
      <selection activeCell="D15" sqref="D15"/>
    </sheetView>
  </sheetViews>
  <sheetFormatPr defaultColWidth="9.140625" defaultRowHeight="12.75"/>
  <cols>
    <col min="1" max="1" width="22.421875" style="177" customWidth="1"/>
    <col min="2" max="2" width="9.28125" style="172" customWidth="1"/>
    <col min="3" max="3" width="30.7109375" style="172" customWidth="1"/>
    <col min="4" max="4" width="9.28125" style="172" customWidth="1"/>
    <col min="5" max="5" width="24.421875" style="172" customWidth="1"/>
    <col min="6" max="8" width="11.00390625" style="172" customWidth="1"/>
    <col min="9" max="16384" width="8.00390625" style="172" customWidth="1"/>
  </cols>
  <sheetData>
    <row r="1" spans="1:6" ht="12.75">
      <c r="A1" s="617" t="s">
        <v>424</v>
      </c>
      <c r="B1" s="617"/>
      <c r="C1" s="617"/>
      <c r="D1" s="617"/>
      <c r="E1" s="100"/>
      <c r="F1" s="100"/>
    </row>
    <row r="2" spans="1:6" ht="12.75">
      <c r="A2" s="606" t="s">
        <v>718</v>
      </c>
      <c r="B2" s="606"/>
      <c r="C2" s="606"/>
      <c r="D2" s="606"/>
      <c r="E2" s="52"/>
      <c r="F2" s="52"/>
    </row>
    <row r="3" spans="1:4" ht="33.75" customHeight="1">
      <c r="A3" s="596" t="s">
        <v>686</v>
      </c>
      <c r="B3" s="596"/>
      <c r="C3" s="596"/>
      <c r="D3" s="596"/>
    </row>
    <row r="4" spans="1:8" ht="19.5" customHeight="1">
      <c r="A4" s="408"/>
      <c r="B4" s="409"/>
      <c r="C4" s="409"/>
      <c r="D4" s="409"/>
      <c r="E4" s="174"/>
      <c r="F4" s="174"/>
      <c r="G4" s="174"/>
      <c r="H4" s="174"/>
    </row>
    <row r="5" spans="1:8" ht="32.25" thickBot="1">
      <c r="A5" s="410" t="s">
        <v>2</v>
      </c>
      <c r="B5" s="411"/>
      <c r="C5" s="412" t="s">
        <v>45</v>
      </c>
      <c r="D5" s="413" t="s">
        <v>409</v>
      </c>
      <c r="H5" s="175"/>
    </row>
    <row r="6" spans="1:5" ht="24" customHeight="1" thickBot="1">
      <c r="A6" s="414" t="s">
        <v>273</v>
      </c>
      <c r="B6" s="415" t="s">
        <v>690</v>
      </c>
      <c r="C6" s="414" t="s">
        <v>273</v>
      </c>
      <c r="D6" s="416" t="s">
        <v>690</v>
      </c>
      <c r="E6" s="176"/>
    </row>
    <row r="7" spans="1:5" s="176" customFormat="1" ht="24.75" customHeight="1">
      <c r="A7" s="417" t="s">
        <v>410</v>
      </c>
      <c r="B7" s="418">
        <f>'1.szmelléklet bevétel'!E9+'1.szmelléklet bevétel'!E10+'1.szmelléklet bevétel'!E14-'1.b.sz.mell felhalm mérleg'!B16</f>
        <v>576920</v>
      </c>
      <c r="C7" s="419" t="s">
        <v>128</v>
      </c>
      <c r="D7" s="420">
        <f>'1sz melléklet kiadás'!E37</f>
        <v>2398916</v>
      </c>
      <c r="E7" s="172"/>
    </row>
    <row r="8" spans="1:4" ht="24.75" customHeight="1">
      <c r="A8" s="421" t="s">
        <v>411</v>
      </c>
      <c r="B8" s="422">
        <f>'1.szmelléklet bevétel'!E13</f>
        <v>864146</v>
      </c>
      <c r="C8" s="423" t="s">
        <v>412</v>
      </c>
      <c r="D8" s="424">
        <f>'1sz melléklet kiadás'!E38</f>
        <v>754360</v>
      </c>
    </row>
    <row r="9" spans="1:4" ht="24.75" customHeight="1">
      <c r="A9" s="421" t="s">
        <v>413</v>
      </c>
      <c r="B9" s="422">
        <f>'1.szmelléklet bevétel'!E38+'1.szmelléklet bevétel'!E39+'1.szmelléklet bevétel'!E40+'1.szmelléklet bevétel'!E41</f>
        <v>1608185</v>
      </c>
      <c r="C9" s="423" t="s">
        <v>131</v>
      </c>
      <c r="D9" s="424">
        <f>'1sz melléklet kiadás'!E39-75000</f>
        <v>1590045</v>
      </c>
    </row>
    <row r="10" spans="1:4" ht="24.75" customHeight="1">
      <c r="A10" s="421" t="s">
        <v>414</v>
      </c>
      <c r="B10" s="422">
        <f>'1.szmelléklet bevétel'!E18+'1.szmelléklet bevétel'!E19+'1.szmelléklet bevétel'!E20-'1.b.sz.mell felhalm mérleg'!B13</f>
        <v>992093</v>
      </c>
      <c r="C10" s="423" t="s">
        <v>415</v>
      </c>
      <c r="D10" s="424">
        <f>'1sz melléklet kiadás'!E42</f>
        <v>13712</v>
      </c>
    </row>
    <row r="11" spans="1:5" ht="24.75" customHeight="1">
      <c r="A11" s="421" t="s">
        <v>416</v>
      </c>
      <c r="B11" s="422">
        <f>'1.szmelléklet bevétel'!E52-'1.b.sz.mell felhalm mérleg'!B11</f>
        <v>36250</v>
      </c>
      <c r="C11" s="423" t="s">
        <v>417</v>
      </c>
      <c r="D11" s="424">
        <f>'1sz melléklet kiadás'!E41</f>
        <v>112802</v>
      </c>
      <c r="E11" s="173"/>
    </row>
    <row r="12" spans="1:4" ht="24.75" customHeight="1">
      <c r="A12" s="425" t="s">
        <v>418</v>
      </c>
      <c r="B12" s="422">
        <f>'1.szmelléklet bevétel'!E12-'1.b.sz.mell felhalm mérleg'!B14</f>
        <v>336600</v>
      </c>
      <c r="C12" s="423" t="s">
        <v>160</v>
      </c>
      <c r="D12" s="424">
        <f>'1sz melléklet kiadás'!E40</f>
        <v>77840</v>
      </c>
    </row>
    <row r="13" spans="1:4" ht="24.75" customHeight="1">
      <c r="A13" s="425" t="s">
        <v>38</v>
      </c>
      <c r="B13" s="422">
        <f>'1.szmelléklet bevétel'!E48</f>
        <v>500000</v>
      </c>
      <c r="C13" s="423" t="s">
        <v>419</v>
      </c>
      <c r="D13" s="424">
        <f>'1sz melléklet kiadás'!E53+13000</f>
        <v>595027</v>
      </c>
    </row>
    <row r="14" spans="1:4" ht="24.75" customHeight="1">
      <c r="A14" s="425"/>
      <c r="B14" s="426"/>
      <c r="C14" s="423" t="s">
        <v>378</v>
      </c>
      <c r="D14" s="424">
        <f>'1sz melléklet kiadás'!E50</f>
        <v>500</v>
      </c>
    </row>
    <row r="15" spans="1:4" ht="24.75" customHeight="1">
      <c r="A15" s="425"/>
      <c r="B15" s="427"/>
      <c r="C15" s="411" t="s">
        <v>420</v>
      </c>
      <c r="D15" s="424">
        <f>'1sz melléklet kiadás'!E51-'1.b.sz.mell felhalm mérleg'!D11</f>
        <v>7100</v>
      </c>
    </row>
    <row r="16" spans="1:4" ht="24.75" customHeight="1">
      <c r="A16" s="425"/>
      <c r="B16" s="426"/>
      <c r="C16" s="428"/>
      <c r="D16" s="427"/>
    </row>
    <row r="17" spans="1:4" ht="24.75" customHeight="1">
      <c r="A17" s="425"/>
      <c r="B17" s="426"/>
      <c r="C17" s="428"/>
      <c r="D17" s="427"/>
    </row>
    <row r="18" spans="1:4" ht="18" customHeight="1">
      <c r="A18" s="425"/>
      <c r="B18" s="426"/>
      <c r="C18" s="428"/>
      <c r="D18" s="427"/>
    </row>
    <row r="19" spans="1:4" ht="18" customHeight="1" thickBot="1">
      <c r="A19" s="429"/>
      <c r="B19" s="430"/>
      <c r="C19" s="428"/>
      <c r="D19" s="431"/>
    </row>
    <row r="20" spans="1:4" ht="18" customHeight="1" thickBot="1">
      <c r="A20" s="432" t="s">
        <v>421</v>
      </c>
      <c r="B20" s="433">
        <f>SUM(B7:B19)</f>
        <v>4914194</v>
      </c>
      <c r="C20" s="434" t="s">
        <v>421</v>
      </c>
      <c r="D20" s="435">
        <f>SUM(D7:D19)</f>
        <v>5550302</v>
      </c>
    </row>
    <row r="21" spans="1:4" ht="18" customHeight="1" thickBot="1">
      <c r="A21" s="436" t="s">
        <v>422</v>
      </c>
      <c r="B21" s="437">
        <f>IF(((D20-B20)&gt;0),D20-B20,"----")</f>
        <v>636108</v>
      </c>
      <c r="C21" s="438" t="s">
        <v>423</v>
      </c>
      <c r="D21" s="439" t="str">
        <f>IF(((B20-D20)&gt;0),B20-D20,"----")</f>
        <v>----</v>
      </c>
    </row>
    <row r="22" ht="18" customHeight="1"/>
  </sheetData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workbookViewId="0" topLeftCell="A16">
      <selection activeCell="C18" sqref="C18"/>
    </sheetView>
  </sheetViews>
  <sheetFormatPr defaultColWidth="9.140625" defaultRowHeight="12.75"/>
  <cols>
    <col min="1" max="1" width="22.421875" style="183" customWidth="1"/>
    <col min="2" max="2" width="9.28125" style="178" customWidth="1"/>
    <col min="3" max="3" width="30.7109375" style="178" customWidth="1"/>
    <col min="4" max="4" width="9.28125" style="178" customWidth="1"/>
    <col min="5" max="5" width="24.421875" style="178" customWidth="1"/>
    <col min="6" max="8" width="11.00390625" style="178" customWidth="1"/>
    <col min="9" max="16384" width="8.00390625" style="178" customWidth="1"/>
  </cols>
  <sheetData>
    <row r="1" spans="1:4" ht="12.75">
      <c r="A1" s="617" t="s">
        <v>441</v>
      </c>
      <c r="B1" s="617"/>
      <c r="C1" s="617"/>
      <c r="D1" s="617"/>
    </row>
    <row r="2" spans="1:5" ht="12.75">
      <c r="A2" s="606" t="s">
        <v>718</v>
      </c>
      <c r="B2" s="606"/>
      <c r="C2" s="606"/>
      <c r="D2" s="606"/>
      <c r="E2" s="52"/>
    </row>
    <row r="3" spans="1:4" ht="33.75" customHeight="1">
      <c r="A3" s="597" t="s">
        <v>687</v>
      </c>
      <c r="B3" s="597"/>
      <c r="C3" s="597"/>
      <c r="D3" s="597"/>
    </row>
    <row r="4" spans="1:8" ht="19.5" customHeight="1">
      <c r="A4" s="440"/>
      <c r="B4" s="441"/>
      <c r="C4" s="441"/>
      <c r="D4" s="441"/>
      <c r="E4" s="180"/>
      <c r="F4" s="180"/>
      <c r="G4" s="180"/>
      <c r="H4" s="180"/>
    </row>
    <row r="5" spans="1:8" ht="32.25" thickBot="1">
      <c r="A5" s="442" t="s">
        <v>2</v>
      </c>
      <c r="B5" s="443"/>
      <c r="C5" s="444" t="s">
        <v>45</v>
      </c>
      <c r="D5" s="445" t="s">
        <v>409</v>
      </c>
      <c r="H5" s="181"/>
    </row>
    <row r="6" spans="1:5" ht="24" customHeight="1" thickBot="1">
      <c r="A6" s="446" t="s">
        <v>273</v>
      </c>
      <c r="B6" s="447" t="s">
        <v>691</v>
      </c>
      <c r="C6" s="446" t="s">
        <v>273</v>
      </c>
      <c r="D6" s="448" t="s">
        <v>690</v>
      </c>
      <c r="E6" s="182"/>
    </row>
    <row r="7" spans="1:5" s="182" customFormat="1" ht="24.75" customHeight="1">
      <c r="A7" s="449" t="s">
        <v>425</v>
      </c>
      <c r="B7" s="450">
        <f>'1.szmelléklet bevétel'!E35</f>
        <v>1008881</v>
      </c>
      <c r="C7" s="451" t="s">
        <v>426</v>
      </c>
      <c r="D7" s="452">
        <f>'1sz melléklet kiadás'!E48</f>
        <v>706106</v>
      </c>
      <c r="E7" s="178"/>
    </row>
    <row r="8" spans="1:4" ht="24.75" customHeight="1">
      <c r="A8" s="453" t="s">
        <v>427</v>
      </c>
      <c r="B8" s="454">
        <f>'1.szmelléklet bevétel'!E21+'1.szmelléklet bevétel'!E22+'1.szmelléklet bevétel'!E23+'1.szmelléklet bevétel'!E26+'1.szmelléklet bevétel'!E24+'1.szmelléklet bevétel'!E25+'1.szmelléklet bevétel'!E27</f>
        <v>24357</v>
      </c>
      <c r="C8" s="455" t="s">
        <v>428</v>
      </c>
      <c r="D8" s="456">
        <f>'1sz melléklet kiadás'!E23+'1sz melléklet kiadás'!E11</f>
        <v>113114</v>
      </c>
    </row>
    <row r="9" spans="1:4" ht="24.75" customHeight="1">
      <c r="A9" s="453" t="s">
        <v>429</v>
      </c>
      <c r="B9" s="454">
        <v>0</v>
      </c>
      <c r="C9" s="455" t="s">
        <v>430</v>
      </c>
      <c r="D9" s="456">
        <f>'1sz melléklet kiadás'!E49</f>
        <v>191772</v>
      </c>
    </row>
    <row r="10" spans="1:4" ht="24.75" customHeight="1">
      <c r="A10" s="453" t="s">
        <v>431</v>
      </c>
      <c r="B10" s="454">
        <f>'1.szmelléklet bevétel'!E43+'1.szmelléklet bevétel'!E44</f>
        <v>678739</v>
      </c>
      <c r="C10" s="455" t="s">
        <v>432</v>
      </c>
      <c r="D10" s="456">
        <f>'1sz melléklet kiadás'!E31</f>
        <v>6802</v>
      </c>
    </row>
    <row r="11" spans="1:5" ht="24.75" customHeight="1">
      <c r="A11" s="453" t="s">
        <v>416</v>
      </c>
      <c r="B11" s="454">
        <v>30498</v>
      </c>
      <c r="C11" s="455" t="s">
        <v>433</v>
      </c>
      <c r="D11" s="456">
        <v>5000</v>
      </c>
      <c r="E11" s="179"/>
    </row>
    <row r="12" spans="1:4" ht="24.75" customHeight="1">
      <c r="A12" s="453" t="s">
        <v>434</v>
      </c>
      <c r="B12" s="454">
        <f>'1.szmelléklet bevétel'!E49</f>
        <v>0</v>
      </c>
      <c r="C12" s="457" t="s">
        <v>435</v>
      </c>
      <c r="D12" s="456">
        <f>'1sz melléklet kiadás'!E32</f>
        <v>0</v>
      </c>
    </row>
    <row r="13" spans="1:4" ht="24.75" customHeight="1">
      <c r="A13" s="458" t="s">
        <v>436</v>
      </c>
      <c r="B13" s="454">
        <v>16660</v>
      </c>
      <c r="C13" s="455" t="s">
        <v>437</v>
      </c>
      <c r="D13" s="456">
        <f>'1sz melléklet kiadás'!E34+62000</f>
        <v>152146</v>
      </c>
    </row>
    <row r="14" spans="1:4" ht="24.75" customHeight="1">
      <c r="A14" s="458" t="s">
        <v>438</v>
      </c>
      <c r="B14" s="454">
        <v>38500</v>
      </c>
      <c r="C14" s="457"/>
      <c r="D14" s="456"/>
    </row>
    <row r="15" spans="1:4" ht="24.75" customHeight="1">
      <c r="A15" s="458" t="s">
        <v>439</v>
      </c>
      <c r="B15" s="454">
        <f>'1.szmelléklet bevétel'!E46</f>
        <v>7000</v>
      </c>
      <c r="C15" s="457"/>
      <c r="D15" s="456"/>
    </row>
    <row r="16" spans="1:4" ht="24.75" customHeight="1">
      <c r="A16" s="458" t="s">
        <v>440</v>
      </c>
      <c r="B16" s="454">
        <v>6413</v>
      </c>
      <c r="C16" s="457"/>
      <c r="D16" s="456"/>
    </row>
    <row r="17" spans="1:4" ht="24.75" customHeight="1">
      <c r="A17" s="458"/>
      <c r="B17" s="459"/>
      <c r="C17" s="457"/>
      <c r="D17" s="460"/>
    </row>
    <row r="18" spans="1:4" ht="18" customHeight="1">
      <c r="A18" s="458"/>
      <c r="B18" s="459"/>
      <c r="C18" s="457"/>
      <c r="D18" s="460"/>
    </row>
    <row r="19" spans="1:4" ht="18" customHeight="1" thickBot="1">
      <c r="A19" s="461"/>
      <c r="B19" s="462"/>
      <c r="C19" s="457"/>
      <c r="D19" s="463"/>
    </row>
    <row r="20" spans="1:4" ht="18" customHeight="1" thickBot="1">
      <c r="A20" s="464" t="s">
        <v>421</v>
      </c>
      <c r="B20" s="465">
        <f>SUM(B7:B19)</f>
        <v>1811048</v>
      </c>
      <c r="C20" s="466" t="s">
        <v>421</v>
      </c>
      <c r="D20" s="467">
        <f>SUM(D7:D19)</f>
        <v>1174940</v>
      </c>
    </row>
    <row r="21" spans="1:4" ht="18" customHeight="1" thickBot="1">
      <c r="A21" s="468" t="s">
        <v>422</v>
      </c>
      <c r="B21" s="469" t="str">
        <f>IF(((D20-B20)&gt;0),D20-B20,"----")</f>
        <v>----</v>
      </c>
      <c r="C21" s="470" t="s">
        <v>423</v>
      </c>
      <c r="D21" s="471">
        <f>IF(((B20-D20)&gt;0),B20-D20,"----")</f>
        <v>636108</v>
      </c>
    </row>
    <row r="22" ht="18" customHeight="1"/>
  </sheetData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>
    <tabColor indexed="50"/>
  </sheetPr>
  <dimension ref="A1:U200"/>
  <sheetViews>
    <sheetView tabSelected="1" workbookViewId="0" topLeftCell="A7">
      <selection activeCell="K137" sqref="K137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8.8515625" style="0" customWidth="1"/>
    <col min="5" max="5" width="11.140625" style="0" customWidth="1"/>
    <col min="8" max="8" width="10.57421875" style="0" customWidth="1"/>
    <col min="9" max="9" width="8.57421875" style="0" customWidth="1"/>
    <col min="10" max="10" width="9.28125" style="0" customWidth="1"/>
    <col min="11" max="11" width="11.28125" style="0" customWidth="1"/>
  </cols>
  <sheetData>
    <row r="1" spans="1:11" ht="12.75">
      <c r="A1" s="103"/>
      <c r="B1" s="617" t="s">
        <v>245</v>
      </c>
      <c r="C1" s="617"/>
      <c r="D1" s="617"/>
      <c r="E1" s="617"/>
      <c r="F1" s="617"/>
      <c r="G1" s="617"/>
      <c r="H1" s="617"/>
      <c r="I1" s="617"/>
      <c r="J1" s="617"/>
      <c r="K1" s="617"/>
    </row>
    <row r="2" spans="1:11" ht="12.75">
      <c r="A2" s="606" t="s">
        <v>716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</row>
    <row r="3" spans="1:11" ht="12.75">
      <c r="A3" s="103"/>
      <c r="B3" s="606" t="s">
        <v>563</v>
      </c>
      <c r="C3" s="606"/>
      <c r="D3" s="606"/>
      <c r="E3" s="606"/>
      <c r="F3" s="606"/>
      <c r="G3" s="606"/>
      <c r="H3" s="606"/>
      <c r="I3" s="606"/>
      <c r="J3" s="606"/>
      <c r="K3" s="606"/>
    </row>
    <row r="4" spans="1:11" ht="13.5" thickBot="1">
      <c r="A4" s="103"/>
      <c r="B4" s="103" t="s">
        <v>246</v>
      </c>
      <c r="C4" s="103"/>
      <c r="D4" s="103"/>
      <c r="E4" s="103"/>
      <c r="F4" s="103"/>
      <c r="G4" s="103"/>
      <c r="H4" s="103"/>
      <c r="I4" s="103"/>
      <c r="J4" s="103"/>
      <c r="K4" s="103" t="s">
        <v>485</v>
      </c>
    </row>
    <row r="5" spans="1:12" ht="33" customHeight="1">
      <c r="A5" s="345"/>
      <c r="B5" s="346"/>
      <c r="C5" s="590" t="s">
        <v>4</v>
      </c>
      <c r="D5" s="590"/>
      <c r="E5" s="590"/>
      <c r="F5" s="590" t="s">
        <v>81</v>
      </c>
      <c r="G5" s="590"/>
      <c r="H5" s="590"/>
      <c r="I5" s="590" t="s">
        <v>515</v>
      </c>
      <c r="J5" s="590"/>
      <c r="K5" s="591"/>
      <c r="L5" s="2"/>
    </row>
    <row r="6" spans="1:12" ht="42.75" customHeight="1">
      <c r="A6" s="347" t="s">
        <v>82</v>
      </c>
      <c r="B6" s="348" t="s">
        <v>83</v>
      </c>
      <c r="C6" s="348" t="s">
        <v>472</v>
      </c>
      <c r="D6" s="348" t="s">
        <v>518</v>
      </c>
      <c r="E6" s="348" t="s">
        <v>519</v>
      </c>
      <c r="F6" s="348" t="s">
        <v>472</v>
      </c>
      <c r="G6" s="348" t="s">
        <v>518</v>
      </c>
      <c r="H6" s="348" t="s">
        <v>519</v>
      </c>
      <c r="I6" s="348" t="s">
        <v>472</v>
      </c>
      <c r="J6" s="348" t="s">
        <v>518</v>
      </c>
      <c r="K6" s="349" t="s">
        <v>519</v>
      </c>
      <c r="L6" s="2"/>
    </row>
    <row r="7" spans="1:12" ht="33" customHeight="1">
      <c r="A7" s="299" t="s">
        <v>5</v>
      </c>
      <c r="B7" s="574" t="s">
        <v>84</v>
      </c>
      <c r="C7" s="301">
        <v>28656</v>
      </c>
      <c r="D7" s="301">
        <v>28656</v>
      </c>
      <c r="E7" s="301">
        <v>37402</v>
      </c>
      <c r="F7" s="36">
        <v>0</v>
      </c>
      <c r="G7" s="36">
        <v>0</v>
      </c>
      <c r="H7" s="36"/>
      <c r="I7" s="301">
        <v>0</v>
      </c>
      <c r="J7" s="301">
        <v>0</v>
      </c>
      <c r="K7" s="350"/>
      <c r="L7" s="2"/>
    </row>
    <row r="8" spans="1:12" ht="15" customHeight="1">
      <c r="A8" s="299" t="s">
        <v>9</v>
      </c>
      <c r="B8" s="574" t="s">
        <v>85</v>
      </c>
      <c r="C8" s="37">
        <v>85915</v>
      </c>
      <c r="D8" s="37">
        <v>85915</v>
      </c>
      <c r="E8" s="37">
        <v>102000</v>
      </c>
      <c r="F8" s="36">
        <v>44105</v>
      </c>
      <c r="G8" s="36">
        <v>64105</v>
      </c>
      <c r="H8" s="36">
        <v>40000</v>
      </c>
      <c r="I8" s="301">
        <v>0</v>
      </c>
      <c r="J8" s="301">
        <v>28000</v>
      </c>
      <c r="K8" s="350">
        <v>44242</v>
      </c>
      <c r="L8" s="2"/>
    </row>
    <row r="9" spans="1:12" ht="15" customHeight="1">
      <c r="A9" s="598" t="s">
        <v>86</v>
      </c>
      <c r="B9" s="574" t="s">
        <v>87</v>
      </c>
      <c r="C9" s="37">
        <v>2760</v>
      </c>
      <c r="D9" s="37">
        <v>2760</v>
      </c>
      <c r="E9" s="37">
        <v>3000</v>
      </c>
      <c r="F9" s="36">
        <v>0</v>
      </c>
      <c r="G9" s="36">
        <v>0</v>
      </c>
      <c r="H9" s="36"/>
      <c r="I9" s="301">
        <v>0</v>
      </c>
      <c r="J9" s="301">
        <v>6281</v>
      </c>
      <c r="K9" s="350">
        <v>8317</v>
      </c>
      <c r="L9" s="2"/>
    </row>
    <row r="10" spans="1:12" ht="15" customHeight="1">
      <c r="A10" s="598"/>
      <c r="B10" s="574" t="s">
        <v>88</v>
      </c>
      <c r="C10" s="36">
        <v>2217</v>
      </c>
      <c r="D10" s="36">
        <v>2217</v>
      </c>
      <c r="E10" s="36">
        <v>3000</v>
      </c>
      <c r="F10" s="36">
        <v>0</v>
      </c>
      <c r="G10" s="36">
        <v>0</v>
      </c>
      <c r="H10" s="36"/>
      <c r="I10" s="301">
        <v>0</v>
      </c>
      <c r="J10" s="301">
        <v>0</v>
      </c>
      <c r="K10" s="350"/>
      <c r="L10" s="2"/>
    </row>
    <row r="11" spans="1:12" ht="15" customHeight="1">
      <c r="A11" s="598"/>
      <c r="B11" s="351" t="s">
        <v>450</v>
      </c>
      <c r="C11" s="36">
        <v>600</v>
      </c>
      <c r="D11" s="36">
        <v>600</v>
      </c>
      <c r="E11" s="36">
        <v>100</v>
      </c>
      <c r="F11" s="36">
        <v>0</v>
      </c>
      <c r="G11" s="36">
        <v>0</v>
      </c>
      <c r="H11" s="36"/>
      <c r="I11" s="301">
        <v>0</v>
      </c>
      <c r="J11" s="301">
        <v>295</v>
      </c>
      <c r="K11" s="350"/>
      <c r="L11" s="2"/>
    </row>
    <row r="12" spans="1:12" ht="15" customHeight="1">
      <c r="A12" s="598" t="s">
        <v>89</v>
      </c>
      <c r="B12" s="574" t="s">
        <v>90</v>
      </c>
      <c r="C12" s="37">
        <v>600</v>
      </c>
      <c r="D12" s="37">
        <v>4267</v>
      </c>
      <c r="E12" s="37">
        <v>600</v>
      </c>
      <c r="F12" s="36">
        <v>0</v>
      </c>
      <c r="G12" s="36">
        <v>0</v>
      </c>
      <c r="H12" s="36"/>
      <c r="I12" s="301">
        <v>0</v>
      </c>
      <c r="J12" s="301">
        <v>1310</v>
      </c>
      <c r="K12" s="350"/>
      <c r="L12" s="2"/>
    </row>
    <row r="13" spans="1:12" ht="17.25" customHeight="1">
      <c r="A13" s="598"/>
      <c r="B13" s="574" t="s">
        <v>717</v>
      </c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01">
        <v>19602</v>
      </c>
      <c r="J13" s="301">
        <v>27251</v>
      </c>
      <c r="K13" s="350">
        <v>22883</v>
      </c>
      <c r="L13" s="2"/>
    </row>
    <row r="14" spans="1:12" ht="15" customHeight="1">
      <c r="A14" s="598" t="s">
        <v>91</v>
      </c>
      <c r="B14" s="574" t="s">
        <v>92</v>
      </c>
      <c r="C14" s="37">
        <v>25401</v>
      </c>
      <c r="D14" s="37">
        <v>25401</v>
      </c>
      <c r="E14" s="37">
        <v>21404</v>
      </c>
      <c r="F14" s="36">
        <v>0</v>
      </c>
      <c r="G14" s="36">
        <v>0</v>
      </c>
      <c r="H14" s="36"/>
      <c r="I14" s="301">
        <v>0</v>
      </c>
      <c r="J14" s="301">
        <v>616</v>
      </c>
      <c r="K14" s="350"/>
      <c r="L14" s="2"/>
    </row>
    <row r="15" spans="1:12" ht="15" customHeight="1">
      <c r="A15" s="598"/>
      <c r="B15" s="351" t="s">
        <v>449</v>
      </c>
      <c r="C15" s="37">
        <v>0</v>
      </c>
      <c r="D15" s="37">
        <v>0</v>
      </c>
      <c r="E15" s="37"/>
      <c r="F15" s="36">
        <v>0</v>
      </c>
      <c r="G15" s="36">
        <v>0</v>
      </c>
      <c r="H15" s="36"/>
      <c r="I15" s="301">
        <v>0</v>
      </c>
      <c r="J15" s="301">
        <v>0</v>
      </c>
      <c r="K15" s="350"/>
      <c r="L15" s="2"/>
    </row>
    <row r="16" spans="1:12" ht="15" customHeight="1">
      <c r="A16" s="299" t="s">
        <v>93</v>
      </c>
      <c r="B16" s="574" t="s">
        <v>94</v>
      </c>
      <c r="C16" s="37">
        <v>22736</v>
      </c>
      <c r="D16" s="37">
        <v>27970</v>
      </c>
      <c r="E16" s="37">
        <v>32601</v>
      </c>
      <c r="F16" s="36">
        <v>0</v>
      </c>
      <c r="G16" s="36">
        <v>0</v>
      </c>
      <c r="H16" s="36"/>
      <c r="I16" s="301">
        <v>102161</v>
      </c>
      <c r="J16" s="301">
        <v>102161</v>
      </c>
      <c r="K16" s="350">
        <v>102287</v>
      </c>
      <c r="L16" s="2"/>
    </row>
    <row r="17" spans="1:12" ht="15" customHeight="1">
      <c r="A17" s="299" t="s">
        <v>95</v>
      </c>
      <c r="B17" s="574" t="s">
        <v>96</v>
      </c>
      <c r="C17" s="37">
        <v>43448</v>
      </c>
      <c r="D17" s="37">
        <v>43448</v>
      </c>
      <c r="E17" s="37">
        <v>46688</v>
      </c>
      <c r="F17" s="36">
        <v>0</v>
      </c>
      <c r="G17" s="36">
        <v>0</v>
      </c>
      <c r="H17" s="36"/>
      <c r="I17" s="301">
        <v>17245</v>
      </c>
      <c r="J17" s="301">
        <v>17245</v>
      </c>
      <c r="K17" s="350">
        <v>14660</v>
      </c>
      <c r="L17" s="2"/>
    </row>
    <row r="18" spans="1:12" ht="15" customHeight="1">
      <c r="A18" s="598" t="s">
        <v>97</v>
      </c>
      <c r="B18" s="574" t="s">
        <v>98</v>
      </c>
      <c r="C18" s="37">
        <v>4650</v>
      </c>
      <c r="D18" s="37">
        <v>3900</v>
      </c>
      <c r="E18" s="37">
        <v>6140</v>
      </c>
      <c r="F18" s="36">
        <v>0</v>
      </c>
      <c r="G18" s="36">
        <v>0</v>
      </c>
      <c r="H18" s="36"/>
      <c r="I18" s="301">
        <v>0</v>
      </c>
      <c r="J18" s="301">
        <v>3967</v>
      </c>
      <c r="K18" s="350">
        <v>3360</v>
      </c>
      <c r="L18" s="2"/>
    </row>
    <row r="19" spans="1:12" ht="15" customHeight="1">
      <c r="A19" s="598"/>
      <c r="B19" s="574" t="s">
        <v>99</v>
      </c>
      <c r="C19" s="36">
        <v>7020</v>
      </c>
      <c r="D19" s="36">
        <v>6020</v>
      </c>
      <c r="E19" s="36">
        <v>6480</v>
      </c>
      <c r="F19" s="36">
        <v>0</v>
      </c>
      <c r="G19" s="36">
        <v>0</v>
      </c>
      <c r="H19" s="36"/>
      <c r="I19" s="301">
        <v>0</v>
      </c>
      <c r="J19" s="301">
        <v>600</v>
      </c>
      <c r="K19" s="350">
        <v>7215</v>
      </c>
      <c r="L19" s="2"/>
    </row>
    <row r="20" spans="1:12" ht="15" customHeight="1">
      <c r="A20" s="598" t="s">
        <v>100</v>
      </c>
      <c r="B20" s="574" t="s">
        <v>101</v>
      </c>
      <c r="C20" s="37">
        <v>1600</v>
      </c>
      <c r="D20" s="37">
        <v>1622</v>
      </c>
      <c r="E20" s="37">
        <v>1600</v>
      </c>
      <c r="F20" s="36">
        <v>0</v>
      </c>
      <c r="G20" s="36">
        <v>0</v>
      </c>
      <c r="H20" s="36"/>
      <c r="I20" s="301">
        <v>6416</v>
      </c>
      <c r="J20" s="301">
        <v>7437</v>
      </c>
      <c r="K20" s="350">
        <v>9450</v>
      </c>
      <c r="L20" s="2"/>
    </row>
    <row r="21" spans="1:12" ht="15" customHeight="1">
      <c r="A21" s="598"/>
      <c r="B21" s="574" t="s">
        <v>102</v>
      </c>
      <c r="C21" s="36">
        <v>100</v>
      </c>
      <c r="D21" s="36">
        <v>100</v>
      </c>
      <c r="E21" s="36"/>
      <c r="F21" s="36">
        <v>0</v>
      </c>
      <c r="G21" s="36">
        <v>0</v>
      </c>
      <c r="H21" s="36"/>
      <c r="I21" s="301">
        <v>1000</v>
      </c>
      <c r="J21" s="301">
        <v>1400</v>
      </c>
      <c r="K21" s="350">
        <v>200</v>
      </c>
      <c r="L21" s="2"/>
    </row>
    <row r="22" spans="1:12" ht="15" customHeight="1">
      <c r="A22" s="299" t="s">
        <v>103</v>
      </c>
      <c r="B22" s="574" t="s">
        <v>104</v>
      </c>
      <c r="C22" s="37">
        <v>1100</v>
      </c>
      <c r="D22" s="37">
        <v>2061</v>
      </c>
      <c r="E22" s="37">
        <v>950</v>
      </c>
      <c r="F22" s="36">
        <v>0</v>
      </c>
      <c r="G22" s="36">
        <v>400</v>
      </c>
      <c r="H22" s="36"/>
      <c r="I22" s="301">
        <v>0</v>
      </c>
      <c r="J22" s="301">
        <v>286</v>
      </c>
      <c r="K22" s="350"/>
      <c r="L22" s="2"/>
    </row>
    <row r="23" spans="1:12" ht="15" customHeight="1">
      <c r="A23" s="299" t="s">
        <v>105</v>
      </c>
      <c r="B23" s="574" t="s">
        <v>107</v>
      </c>
      <c r="C23" s="37">
        <v>30490</v>
      </c>
      <c r="D23" s="37">
        <v>24538</v>
      </c>
      <c r="E23" s="37">
        <v>29607</v>
      </c>
      <c r="F23" s="36">
        <v>0</v>
      </c>
      <c r="G23" s="36">
        <v>0</v>
      </c>
      <c r="H23" s="36"/>
      <c r="I23" s="301">
        <v>7988</v>
      </c>
      <c r="J23" s="301">
        <v>6238</v>
      </c>
      <c r="K23" s="350">
        <v>2715</v>
      </c>
      <c r="L23" s="2"/>
    </row>
    <row r="24" spans="1:12" ht="15" customHeight="1" thickBot="1">
      <c r="A24" s="576" t="s">
        <v>106</v>
      </c>
      <c r="B24" s="575" t="s">
        <v>259</v>
      </c>
      <c r="C24" s="352">
        <v>0</v>
      </c>
      <c r="D24" s="352">
        <v>0</v>
      </c>
      <c r="E24" s="352"/>
      <c r="F24" s="353">
        <v>0</v>
      </c>
      <c r="G24" s="353">
        <v>0</v>
      </c>
      <c r="H24" s="353"/>
      <c r="I24" s="354">
        <v>6500</v>
      </c>
      <c r="J24" s="354">
        <v>6500</v>
      </c>
      <c r="K24" s="355">
        <v>3542</v>
      </c>
      <c r="L24" s="2"/>
    </row>
    <row r="25" spans="1:12" ht="15" customHeight="1" thickBot="1">
      <c r="A25" s="356"/>
      <c r="B25" s="357" t="s">
        <v>108</v>
      </c>
      <c r="C25" s="366">
        <f aca="true" t="shared" si="0" ref="C25:K25">SUM(C7:C24)</f>
        <v>257293</v>
      </c>
      <c r="D25" s="366">
        <f t="shared" si="0"/>
        <v>259475</v>
      </c>
      <c r="E25" s="366">
        <f t="shared" si="0"/>
        <v>291572</v>
      </c>
      <c r="F25" s="366">
        <f t="shared" si="0"/>
        <v>44105</v>
      </c>
      <c r="G25" s="366">
        <f t="shared" si="0"/>
        <v>64505</v>
      </c>
      <c r="H25" s="366">
        <f t="shared" si="0"/>
        <v>40000</v>
      </c>
      <c r="I25" s="366">
        <f t="shared" si="0"/>
        <v>160912</v>
      </c>
      <c r="J25" s="366">
        <f t="shared" si="0"/>
        <v>209587</v>
      </c>
      <c r="K25" s="366">
        <f t="shared" si="0"/>
        <v>218871</v>
      </c>
      <c r="L25" s="2"/>
    </row>
    <row r="26" spans="1:12" ht="15" customHeight="1" thickBot="1">
      <c r="A26" s="577" t="s">
        <v>109</v>
      </c>
      <c r="B26" s="361" t="s">
        <v>110</v>
      </c>
      <c r="C26" s="362">
        <v>48000</v>
      </c>
      <c r="D26" s="362">
        <v>71266</v>
      </c>
      <c r="E26" s="362">
        <v>90000</v>
      </c>
      <c r="F26" s="363">
        <v>0</v>
      </c>
      <c r="G26" s="363">
        <v>0</v>
      </c>
      <c r="H26" s="363">
        <v>0</v>
      </c>
      <c r="I26" s="364">
        <v>1469847</v>
      </c>
      <c r="J26" s="364">
        <v>1450304</v>
      </c>
      <c r="K26" s="365">
        <v>1217374</v>
      </c>
      <c r="L26" s="2"/>
    </row>
    <row r="27" spans="1:12" ht="15" customHeight="1" thickBot="1">
      <c r="A27" s="356"/>
      <c r="B27" s="357" t="s">
        <v>111</v>
      </c>
      <c r="C27" s="358">
        <f>C25+C26</f>
        <v>305293</v>
      </c>
      <c r="D27" s="358">
        <f aca="true" t="shared" si="1" ref="D27:K27">D25+D26</f>
        <v>330741</v>
      </c>
      <c r="E27" s="358">
        <f t="shared" si="1"/>
        <v>381572</v>
      </c>
      <c r="F27" s="358">
        <f t="shared" si="1"/>
        <v>44105</v>
      </c>
      <c r="G27" s="358">
        <f t="shared" si="1"/>
        <v>64505</v>
      </c>
      <c r="H27" s="358">
        <f t="shared" si="1"/>
        <v>40000</v>
      </c>
      <c r="I27" s="358">
        <f t="shared" si="1"/>
        <v>1630759</v>
      </c>
      <c r="J27" s="358">
        <f t="shared" si="1"/>
        <v>1659891</v>
      </c>
      <c r="K27" s="358">
        <f t="shared" si="1"/>
        <v>1436245</v>
      </c>
      <c r="L27" s="2"/>
    </row>
    <row r="28" spans="1:1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3.5" thickBot="1">
      <c r="A29" s="103"/>
      <c r="B29" s="103" t="s">
        <v>246</v>
      </c>
      <c r="C29" s="103"/>
      <c r="D29" s="103"/>
      <c r="E29" s="103"/>
      <c r="F29" s="103"/>
      <c r="G29" s="103"/>
      <c r="H29" s="103"/>
      <c r="I29" s="103"/>
      <c r="J29" s="103"/>
      <c r="K29" s="103" t="s">
        <v>485</v>
      </c>
    </row>
    <row r="30" spans="1:11" ht="30" customHeight="1">
      <c r="A30" s="345"/>
      <c r="B30" s="346"/>
      <c r="C30" s="590" t="s">
        <v>516</v>
      </c>
      <c r="D30" s="590"/>
      <c r="E30" s="590"/>
      <c r="F30" s="590" t="s">
        <v>113</v>
      </c>
      <c r="G30" s="590"/>
      <c r="H30" s="590"/>
      <c r="I30" s="590" t="s">
        <v>114</v>
      </c>
      <c r="J30" s="590"/>
      <c r="K30" s="591"/>
    </row>
    <row r="31" spans="1:11" ht="51">
      <c r="A31" s="347" t="s">
        <v>82</v>
      </c>
      <c r="B31" s="348" t="s">
        <v>83</v>
      </c>
      <c r="C31" s="348" t="s">
        <v>472</v>
      </c>
      <c r="D31" s="348" t="s">
        <v>518</v>
      </c>
      <c r="E31" s="348" t="s">
        <v>519</v>
      </c>
      <c r="F31" s="348" t="s">
        <v>472</v>
      </c>
      <c r="G31" s="348" t="s">
        <v>518</v>
      </c>
      <c r="H31" s="348" t="s">
        <v>519</v>
      </c>
      <c r="I31" s="348" t="s">
        <v>472</v>
      </c>
      <c r="J31" s="348" t="s">
        <v>518</v>
      </c>
      <c r="K31" s="349" t="s">
        <v>519</v>
      </c>
    </row>
    <row r="32" spans="1:14" ht="25.5">
      <c r="A32" s="299" t="s">
        <v>5</v>
      </c>
      <c r="B32" s="574" t="s">
        <v>84</v>
      </c>
      <c r="C32" s="301">
        <v>10000</v>
      </c>
      <c r="D32" s="301">
        <v>10000</v>
      </c>
      <c r="E32" s="301">
        <v>10700</v>
      </c>
      <c r="F32" s="36">
        <v>201591</v>
      </c>
      <c r="G32" s="36">
        <v>203086</v>
      </c>
      <c r="H32" s="36">
        <v>191088</v>
      </c>
      <c r="I32" s="301"/>
      <c r="J32" s="301">
        <v>2615</v>
      </c>
      <c r="K32" s="350"/>
      <c r="M32" s="186"/>
      <c r="N32" s="186"/>
    </row>
    <row r="33" spans="1:14" ht="25.5">
      <c r="A33" s="299" t="s">
        <v>9</v>
      </c>
      <c r="B33" s="574" t="s">
        <v>85</v>
      </c>
      <c r="C33" s="37">
        <v>35000</v>
      </c>
      <c r="D33" s="37">
        <v>35000</v>
      </c>
      <c r="E33" s="37">
        <v>35000</v>
      </c>
      <c r="F33" s="36">
        <v>352800</v>
      </c>
      <c r="G33" s="36">
        <v>356751</v>
      </c>
      <c r="H33" s="36">
        <v>369727</v>
      </c>
      <c r="I33" s="301">
        <v>16000</v>
      </c>
      <c r="J33" s="301">
        <v>17075</v>
      </c>
      <c r="K33" s="350">
        <v>27000</v>
      </c>
      <c r="M33" s="186"/>
      <c r="N33" s="186"/>
    </row>
    <row r="34" spans="1:14" ht="12.75">
      <c r="A34" s="598" t="s">
        <v>86</v>
      </c>
      <c r="B34" s="574" t="s">
        <v>87</v>
      </c>
      <c r="C34" s="37">
        <v>0</v>
      </c>
      <c r="D34" s="37">
        <v>0</v>
      </c>
      <c r="E34" s="37">
        <v>5150</v>
      </c>
      <c r="F34" s="36">
        <v>272313</v>
      </c>
      <c r="G34" s="36">
        <v>273306</v>
      </c>
      <c r="H34" s="36">
        <v>275548</v>
      </c>
      <c r="I34" s="301">
        <v>130</v>
      </c>
      <c r="J34" s="301">
        <v>130</v>
      </c>
      <c r="K34" s="350">
        <v>1648</v>
      </c>
      <c r="M34" s="186"/>
      <c r="N34" s="186"/>
    </row>
    <row r="35" spans="1:14" ht="12.75">
      <c r="A35" s="598"/>
      <c r="B35" s="574" t="s">
        <v>88</v>
      </c>
      <c r="C35" s="36">
        <v>0</v>
      </c>
      <c r="D35" s="36">
        <v>0</v>
      </c>
      <c r="E35" s="36"/>
      <c r="F35" s="36">
        <v>52136</v>
      </c>
      <c r="G35" s="36">
        <v>54502</v>
      </c>
      <c r="H35" s="36">
        <v>48052</v>
      </c>
      <c r="I35" s="301">
        <v>0</v>
      </c>
      <c r="J35" s="301">
        <v>8</v>
      </c>
      <c r="K35" s="350"/>
      <c r="M35" s="186"/>
      <c r="N35" s="186"/>
    </row>
    <row r="36" spans="1:14" ht="25.5">
      <c r="A36" s="598"/>
      <c r="B36" s="351" t="s">
        <v>450</v>
      </c>
      <c r="C36" s="36">
        <v>0</v>
      </c>
      <c r="D36" s="36">
        <v>0</v>
      </c>
      <c r="E36" s="36"/>
      <c r="F36" s="36">
        <v>50892</v>
      </c>
      <c r="G36" s="36">
        <v>50892</v>
      </c>
      <c r="H36" s="36">
        <v>47121</v>
      </c>
      <c r="I36" s="301">
        <v>0</v>
      </c>
      <c r="J36" s="301">
        <v>0</v>
      </c>
      <c r="K36" s="350"/>
      <c r="M36" s="186"/>
      <c r="N36" s="186"/>
    </row>
    <row r="37" spans="1:14" ht="12.75">
      <c r="A37" s="598" t="s">
        <v>89</v>
      </c>
      <c r="B37" s="574" t="s">
        <v>90</v>
      </c>
      <c r="C37" s="37">
        <v>0</v>
      </c>
      <c r="D37" s="37">
        <v>0</v>
      </c>
      <c r="E37" s="37"/>
      <c r="F37" s="36">
        <v>203840</v>
      </c>
      <c r="G37" s="36">
        <v>204573</v>
      </c>
      <c r="H37" s="36">
        <v>198514</v>
      </c>
      <c r="I37" s="301">
        <v>450</v>
      </c>
      <c r="J37" s="301">
        <v>3291</v>
      </c>
      <c r="K37" s="350">
        <v>260</v>
      </c>
      <c r="M37" s="186"/>
      <c r="N37" s="186"/>
    </row>
    <row r="38" spans="1:14" ht="25.5">
      <c r="A38" s="598"/>
      <c r="B38" s="574" t="s">
        <v>717</v>
      </c>
      <c r="C38" s="36">
        <v>0</v>
      </c>
      <c r="D38" s="36">
        <v>0</v>
      </c>
      <c r="E38" s="36"/>
      <c r="F38" s="36">
        <v>29400</v>
      </c>
      <c r="G38" s="36">
        <v>29480</v>
      </c>
      <c r="H38" s="36">
        <v>27417</v>
      </c>
      <c r="I38" s="301">
        <v>2500</v>
      </c>
      <c r="J38" s="301">
        <v>2500</v>
      </c>
      <c r="K38" s="350"/>
      <c r="M38" s="186"/>
      <c r="N38" s="186"/>
    </row>
    <row r="39" spans="1:14" ht="12.75">
      <c r="A39" s="598" t="s">
        <v>91</v>
      </c>
      <c r="B39" s="574" t="s">
        <v>92</v>
      </c>
      <c r="C39" s="37">
        <v>0</v>
      </c>
      <c r="D39" s="37">
        <v>0</v>
      </c>
      <c r="E39" s="37"/>
      <c r="F39" s="36">
        <v>221690</v>
      </c>
      <c r="G39" s="36">
        <v>221895</v>
      </c>
      <c r="H39" s="36">
        <v>211904</v>
      </c>
      <c r="I39" s="301">
        <v>50</v>
      </c>
      <c r="J39" s="301">
        <v>289</v>
      </c>
      <c r="K39" s="350"/>
      <c r="M39" s="186"/>
      <c r="N39" s="186"/>
    </row>
    <row r="40" spans="1:14" ht="25.5">
      <c r="A40" s="598"/>
      <c r="B40" s="351" t="s">
        <v>449</v>
      </c>
      <c r="C40" s="37">
        <v>0</v>
      </c>
      <c r="D40" s="37">
        <v>0</v>
      </c>
      <c r="E40" s="37"/>
      <c r="F40" s="36">
        <v>12060</v>
      </c>
      <c r="G40" s="36">
        <v>12060</v>
      </c>
      <c r="H40" s="36">
        <v>11302</v>
      </c>
      <c r="I40" s="301">
        <v>0</v>
      </c>
      <c r="J40" s="301">
        <v>0</v>
      </c>
      <c r="K40" s="350"/>
      <c r="M40" s="186"/>
      <c r="N40" s="186"/>
    </row>
    <row r="41" spans="1:14" ht="12.75">
      <c r="A41" s="299" t="s">
        <v>93</v>
      </c>
      <c r="B41" s="574" t="s">
        <v>94</v>
      </c>
      <c r="C41" s="37">
        <v>0</v>
      </c>
      <c r="D41" s="37">
        <v>0</v>
      </c>
      <c r="E41" s="37"/>
      <c r="F41" s="36">
        <v>101104</v>
      </c>
      <c r="G41" s="36">
        <v>101304</v>
      </c>
      <c r="H41" s="36">
        <v>111667</v>
      </c>
      <c r="I41" s="301">
        <v>8185</v>
      </c>
      <c r="J41" s="301">
        <v>8051</v>
      </c>
      <c r="K41" s="350">
        <v>3941</v>
      </c>
      <c r="M41" s="186"/>
      <c r="N41" s="186"/>
    </row>
    <row r="42" spans="1:14" ht="12.75">
      <c r="A42" s="299" t="s">
        <v>95</v>
      </c>
      <c r="B42" s="574" t="s">
        <v>96</v>
      </c>
      <c r="C42" s="37">
        <v>0</v>
      </c>
      <c r="D42" s="37">
        <v>0</v>
      </c>
      <c r="E42" s="37"/>
      <c r="F42" s="36">
        <v>74687</v>
      </c>
      <c r="G42" s="36">
        <v>83887</v>
      </c>
      <c r="H42" s="36">
        <v>94507</v>
      </c>
      <c r="I42" s="301">
        <v>0</v>
      </c>
      <c r="J42" s="301">
        <v>153</v>
      </c>
      <c r="K42" s="350"/>
      <c r="M42" s="186"/>
      <c r="N42" s="186"/>
    </row>
    <row r="43" spans="1:14" ht="12.75">
      <c r="A43" s="598" t="s">
        <v>97</v>
      </c>
      <c r="B43" s="574" t="s">
        <v>98</v>
      </c>
      <c r="C43" s="37">
        <v>0</v>
      </c>
      <c r="D43" s="37">
        <v>6499</v>
      </c>
      <c r="E43" s="37"/>
      <c r="F43" s="36">
        <v>30535</v>
      </c>
      <c r="G43" s="36">
        <v>43309</v>
      </c>
      <c r="H43" s="36">
        <v>32486</v>
      </c>
      <c r="I43" s="301">
        <v>0</v>
      </c>
      <c r="J43" s="301">
        <v>265</v>
      </c>
      <c r="K43" s="350"/>
      <c r="M43" s="186"/>
      <c r="N43" s="186"/>
    </row>
    <row r="44" spans="1:14" ht="12.75">
      <c r="A44" s="598"/>
      <c r="B44" s="574" t="s">
        <v>99</v>
      </c>
      <c r="C44" s="36">
        <v>0</v>
      </c>
      <c r="D44" s="36">
        <v>0</v>
      </c>
      <c r="E44" s="36"/>
      <c r="F44" s="36">
        <v>16801</v>
      </c>
      <c r="G44" s="36">
        <v>20201</v>
      </c>
      <c r="H44" s="36">
        <v>11684</v>
      </c>
      <c r="I44" s="301">
        <v>0</v>
      </c>
      <c r="J44" s="301">
        <v>0</v>
      </c>
      <c r="K44" s="350"/>
      <c r="M44" s="186"/>
      <c r="N44" s="186"/>
    </row>
    <row r="45" spans="1:14" ht="12.75">
      <c r="A45" s="598" t="s">
        <v>100</v>
      </c>
      <c r="B45" s="574" t="s">
        <v>101</v>
      </c>
      <c r="C45" s="37">
        <v>0</v>
      </c>
      <c r="D45" s="37">
        <v>1220</v>
      </c>
      <c r="E45" s="37"/>
      <c r="F45" s="36">
        <v>23569</v>
      </c>
      <c r="G45" s="36">
        <v>24222</v>
      </c>
      <c r="H45" s="36">
        <v>22808</v>
      </c>
      <c r="I45" s="301">
        <v>0</v>
      </c>
      <c r="J45" s="301">
        <v>187</v>
      </c>
      <c r="K45" s="350"/>
      <c r="M45" s="186"/>
      <c r="N45" s="186"/>
    </row>
    <row r="46" spans="1:14" ht="12.75">
      <c r="A46" s="598"/>
      <c r="B46" s="574" t="s">
        <v>102</v>
      </c>
      <c r="C46" s="36">
        <v>0</v>
      </c>
      <c r="D46" s="36">
        <v>0</v>
      </c>
      <c r="E46" s="36"/>
      <c r="F46" s="36">
        <v>16000</v>
      </c>
      <c r="G46" s="36">
        <v>16000</v>
      </c>
      <c r="H46" s="36">
        <v>17521</v>
      </c>
      <c r="I46" s="301">
        <v>0</v>
      </c>
      <c r="J46" s="301">
        <v>167</v>
      </c>
      <c r="K46" s="350"/>
      <c r="M46" s="186"/>
      <c r="N46" s="186"/>
    </row>
    <row r="47" spans="1:14" ht="12.75">
      <c r="A47" s="299" t="s">
        <v>103</v>
      </c>
      <c r="B47" s="574" t="s">
        <v>104</v>
      </c>
      <c r="C47" s="37">
        <v>0</v>
      </c>
      <c r="D47" s="37">
        <v>0</v>
      </c>
      <c r="E47" s="37"/>
      <c r="F47" s="36">
        <v>234420</v>
      </c>
      <c r="G47" s="36">
        <v>235768</v>
      </c>
      <c r="H47" s="36">
        <v>235084</v>
      </c>
      <c r="I47" s="301">
        <v>2424</v>
      </c>
      <c r="J47" s="301">
        <v>4016</v>
      </c>
      <c r="K47" s="350"/>
      <c r="M47" s="186"/>
      <c r="N47" s="186"/>
    </row>
    <row r="48" spans="1:14" ht="12.75">
      <c r="A48" s="299" t="s">
        <v>105</v>
      </c>
      <c r="B48" s="574" t="s">
        <v>107</v>
      </c>
      <c r="C48" s="37">
        <v>0</v>
      </c>
      <c r="D48" s="37">
        <v>0</v>
      </c>
      <c r="E48" s="37">
        <v>14575</v>
      </c>
      <c r="F48" s="36">
        <v>10696</v>
      </c>
      <c r="G48" s="36">
        <v>38925</v>
      </c>
      <c r="H48" s="36">
        <v>12481</v>
      </c>
      <c r="I48" s="301">
        <v>1823</v>
      </c>
      <c r="J48" s="301">
        <v>325</v>
      </c>
      <c r="K48" s="350"/>
      <c r="M48" s="186"/>
      <c r="N48" s="186"/>
    </row>
    <row r="49" spans="1:14" ht="15.75" customHeight="1" thickBot="1">
      <c r="A49" s="576" t="s">
        <v>106</v>
      </c>
      <c r="B49" s="575" t="s">
        <v>259</v>
      </c>
      <c r="C49" s="352">
        <v>114820</v>
      </c>
      <c r="D49" s="352">
        <v>114820</v>
      </c>
      <c r="E49" s="352">
        <v>53712</v>
      </c>
      <c r="F49" s="353">
        <v>4054</v>
      </c>
      <c r="G49" s="353">
        <v>4054</v>
      </c>
      <c r="H49" s="353">
        <v>4816</v>
      </c>
      <c r="I49" s="354">
        <v>0</v>
      </c>
      <c r="J49" s="354">
        <v>6703</v>
      </c>
      <c r="K49" s="355">
        <v>33899</v>
      </c>
      <c r="M49" s="186"/>
      <c r="N49" s="186"/>
    </row>
    <row r="50" spans="1:14" ht="13.5" thickBot="1">
      <c r="A50" s="356"/>
      <c r="B50" s="357" t="s">
        <v>108</v>
      </c>
      <c r="C50" s="366">
        <f aca="true" t="shared" si="2" ref="C50:K50">SUM(C32:C49)</f>
        <v>159820</v>
      </c>
      <c r="D50" s="366">
        <f t="shared" si="2"/>
        <v>167539</v>
      </c>
      <c r="E50" s="366">
        <f t="shared" si="2"/>
        <v>119137</v>
      </c>
      <c r="F50" s="366">
        <f t="shared" si="2"/>
        <v>1908588</v>
      </c>
      <c r="G50" s="366">
        <f t="shared" si="2"/>
        <v>1974215</v>
      </c>
      <c r="H50" s="366">
        <f t="shared" si="2"/>
        <v>1923727</v>
      </c>
      <c r="I50" s="366">
        <f t="shared" si="2"/>
        <v>31562</v>
      </c>
      <c r="J50" s="366">
        <f t="shared" si="2"/>
        <v>45775</v>
      </c>
      <c r="K50" s="366">
        <f t="shared" si="2"/>
        <v>66748</v>
      </c>
      <c r="M50" s="186"/>
      <c r="N50" s="186"/>
    </row>
    <row r="51" spans="1:14" s="18" customFormat="1" ht="13.5" thickBot="1">
      <c r="A51" s="577" t="s">
        <v>109</v>
      </c>
      <c r="B51" s="361" t="s">
        <v>110</v>
      </c>
      <c r="C51" s="362">
        <v>0</v>
      </c>
      <c r="D51" s="362">
        <v>0</v>
      </c>
      <c r="E51" s="362">
        <v>0</v>
      </c>
      <c r="F51" s="363">
        <v>1717</v>
      </c>
      <c r="G51" s="363">
        <v>17548</v>
      </c>
      <c r="H51" s="363">
        <v>9760</v>
      </c>
      <c r="I51" s="364">
        <v>0</v>
      </c>
      <c r="J51" s="364">
        <v>2906</v>
      </c>
      <c r="K51" s="365"/>
      <c r="N51" s="186"/>
    </row>
    <row r="52" spans="1:21" ht="13.5" thickBot="1">
      <c r="A52" s="356"/>
      <c r="B52" s="357" t="s">
        <v>111</v>
      </c>
      <c r="C52" s="358">
        <f>C50+C51</f>
        <v>159820</v>
      </c>
      <c r="D52" s="358">
        <f aca="true" t="shared" si="3" ref="D52:K52">D50+D51</f>
        <v>167539</v>
      </c>
      <c r="E52" s="358">
        <f t="shared" si="3"/>
        <v>119137</v>
      </c>
      <c r="F52" s="358">
        <f t="shared" si="3"/>
        <v>1910305</v>
      </c>
      <c r="G52" s="358">
        <f t="shared" si="3"/>
        <v>1991763</v>
      </c>
      <c r="H52" s="358">
        <f t="shared" si="3"/>
        <v>1933487</v>
      </c>
      <c r="I52" s="358">
        <f t="shared" si="3"/>
        <v>31562</v>
      </c>
      <c r="J52" s="358">
        <f t="shared" si="3"/>
        <v>48681</v>
      </c>
      <c r="K52" s="358">
        <f t="shared" si="3"/>
        <v>66748</v>
      </c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11" ht="15.7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7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7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3.5" thickBot="1">
      <c r="A57" s="103"/>
      <c r="B57" s="103" t="s">
        <v>246</v>
      </c>
      <c r="C57" s="103"/>
      <c r="D57" s="103"/>
      <c r="E57" s="103" t="s">
        <v>486</v>
      </c>
      <c r="F57" s="103"/>
      <c r="G57" s="103"/>
      <c r="H57" s="103"/>
      <c r="I57" s="103"/>
      <c r="J57" s="103"/>
      <c r="K57" s="103"/>
    </row>
    <row r="58" spans="1:11" ht="15.75">
      <c r="A58" s="345"/>
      <c r="B58" s="346"/>
      <c r="C58" s="590" t="s">
        <v>115</v>
      </c>
      <c r="D58" s="590"/>
      <c r="E58" s="591"/>
      <c r="F58" s="103"/>
      <c r="G58" s="103"/>
      <c r="H58" s="103"/>
      <c r="I58" s="103"/>
      <c r="J58" s="103"/>
      <c r="K58" s="103"/>
    </row>
    <row r="59" spans="1:11" ht="38.25">
      <c r="A59" s="338" t="s">
        <v>82</v>
      </c>
      <c r="B59" s="348" t="s">
        <v>83</v>
      </c>
      <c r="C59" s="348" t="s">
        <v>472</v>
      </c>
      <c r="D59" s="348" t="s">
        <v>518</v>
      </c>
      <c r="E59" s="349" t="s">
        <v>519</v>
      </c>
      <c r="F59" s="103"/>
      <c r="G59" s="103"/>
      <c r="H59" s="103"/>
      <c r="I59" s="103"/>
      <c r="J59" s="103"/>
      <c r="K59" s="103"/>
    </row>
    <row r="60" spans="1:11" ht="25.5">
      <c r="A60" s="299" t="s">
        <v>5</v>
      </c>
      <c r="B60" s="574" t="s">
        <v>84</v>
      </c>
      <c r="C60" s="36">
        <f aca="true" t="shared" si="4" ref="C60:E64">C7+F7+I7+C32+F32+I32</f>
        <v>240247</v>
      </c>
      <c r="D60" s="36">
        <f t="shared" si="4"/>
        <v>244357</v>
      </c>
      <c r="E60" s="341">
        <f t="shared" si="4"/>
        <v>239190</v>
      </c>
      <c r="F60" s="103"/>
      <c r="G60" s="103"/>
      <c r="H60" s="103"/>
      <c r="I60" s="103"/>
      <c r="J60" s="103"/>
      <c r="K60" s="103"/>
    </row>
    <row r="61" spans="1:11" ht="25.5">
      <c r="A61" s="299" t="s">
        <v>9</v>
      </c>
      <c r="B61" s="574" t="s">
        <v>85</v>
      </c>
      <c r="C61" s="36">
        <f t="shared" si="4"/>
        <v>533820</v>
      </c>
      <c r="D61" s="36">
        <f t="shared" si="4"/>
        <v>586846</v>
      </c>
      <c r="E61" s="341">
        <f t="shared" si="4"/>
        <v>617969</v>
      </c>
      <c r="F61" s="103"/>
      <c r="G61" s="103"/>
      <c r="H61" s="103"/>
      <c r="I61" s="103"/>
      <c r="J61" s="103"/>
      <c r="K61" s="103"/>
    </row>
    <row r="62" spans="1:11" ht="12.75">
      <c r="A62" s="598" t="s">
        <v>86</v>
      </c>
      <c r="B62" s="574" t="s">
        <v>87</v>
      </c>
      <c r="C62" s="36">
        <f t="shared" si="4"/>
        <v>275203</v>
      </c>
      <c r="D62" s="36">
        <f t="shared" si="4"/>
        <v>282477</v>
      </c>
      <c r="E62" s="341">
        <f t="shared" si="4"/>
        <v>293663</v>
      </c>
      <c r="F62" s="103"/>
      <c r="G62" s="103"/>
      <c r="H62" s="103"/>
      <c r="I62" s="103"/>
      <c r="J62" s="103"/>
      <c r="K62" s="103"/>
    </row>
    <row r="63" spans="1:11" ht="12.75">
      <c r="A63" s="598"/>
      <c r="B63" s="574" t="s">
        <v>88</v>
      </c>
      <c r="C63" s="36">
        <f t="shared" si="4"/>
        <v>54353</v>
      </c>
      <c r="D63" s="36">
        <f t="shared" si="4"/>
        <v>56727</v>
      </c>
      <c r="E63" s="341">
        <f t="shared" si="4"/>
        <v>51052</v>
      </c>
      <c r="F63" s="103"/>
      <c r="G63" s="103"/>
      <c r="H63" s="103"/>
      <c r="I63" s="103"/>
      <c r="J63" s="103"/>
      <c r="K63" s="103"/>
    </row>
    <row r="64" spans="1:11" ht="12.75">
      <c r="A64" s="598"/>
      <c r="B64" s="351" t="s">
        <v>450</v>
      </c>
      <c r="C64" s="36">
        <f t="shared" si="4"/>
        <v>51492</v>
      </c>
      <c r="D64" s="36">
        <f t="shared" si="4"/>
        <v>51787</v>
      </c>
      <c r="E64" s="341">
        <f aca="true" t="shared" si="5" ref="E64:E77">E11+H11+K11+E36+H36+K36</f>
        <v>47221</v>
      </c>
      <c r="F64" s="103"/>
      <c r="G64" s="103"/>
      <c r="H64" s="103"/>
      <c r="I64" s="103"/>
      <c r="J64" s="103"/>
      <c r="K64" s="103"/>
    </row>
    <row r="65" spans="1:11" ht="12.75">
      <c r="A65" s="598" t="s">
        <v>89</v>
      </c>
      <c r="B65" s="574" t="s">
        <v>90</v>
      </c>
      <c r="C65" s="36">
        <f aca="true" t="shared" si="6" ref="C65:D68">C12+F12+I12+C37+F37+I37</f>
        <v>204890</v>
      </c>
      <c r="D65" s="36">
        <f t="shared" si="6"/>
        <v>213441</v>
      </c>
      <c r="E65" s="341">
        <f t="shared" si="5"/>
        <v>199374</v>
      </c>
      <c r="F65" s="103"/>
      <c r="G65" s="103"/>
      <c r="H65" s="103"/>
      <c r="I65" s="103"/>
      <c r="J65" s="103"/>
      <c r="K65" s="103"/>
    </row>
    <row r="66" spans="1:11" ht="12.75">
      <c r="A66" s="598"/>
      <c r="B66" s="574" t="s">
        <v>717</v>
      </c>
      <c r="C66" s="36">
        <f t="shared" si="6"/>
        <v>51502</v>
      </c>
      <c r="D66" s="36">
        <f t="shared" si="6"/>
        <v>59231</v>
      </c>
      <c r="E66" s="341">
        <f t="shared" si="5"/>
        <v>50300</v>
      </c>
      <c r="F66" s="103"/>
      <c r="G66" s="103"/>
      <c r="H66" s="103"/>
      <c r="I66" s="103"/>
      <c r="J66" s="103"/>
      <c r="K66" s="103"/>
    </row>
    <row r="67" spans="1:11" ht="12.75">
      <c r="A67" s="598" t="s">
        <v>91</v>
      </c>
      <c r="B67" s="574" t="s">
        <v>92</v>
      </c>
      <c r="C67" s="36">
        <f t="shared" si="6"/>
        <v>247141</v>
      </c>
      <c r="D67" s="36">
        <f t="shared" si="6"/>
        <v>248201</v>
      </c>
      <c r="E67" s="341">
        <f t="shared" si="5"/>
        <v>233308</v>
      </c>
      <c r="F67" s="103"/>
      <c r="G67" s="103"/>
      <c r="H67" s="103"/>
      <c r="I67" s="103"/>
      <c r="J67" s="103"/>
      <c r="K67" s="103"/>
    </row>
    <row r="68" spans="1:11" ht="12.75">
      <c r="A68" s="598"/>
      <c r="B68" s="351" t="s">
        <v>449</v>
      </c>
      <c r="C68" s="36">
        <f t="shared" si="6"/>
        <v>12060</v>
      </c>
      <c r="D68" s="36">
        <f t="shared" si="6"/>
        <v>12060</v>
      </c>
      <c r="E68" s="341">
        <f t="shared" si="5"/>
        <v>11302</v>
      </c>
      <c r="F68" s="103"/>
      <c r="G68" s="103"/>
      <c r="H68" s="103"/>
      <c r="I68" s="103"/>
      <c r="J68" s="103"/>
      <c r="K68" s="103"/>
    </row>
    <row r="69" spans="1:11" ht="12.75">
      <c r="A69" s="299" t="s">
        <v>93</v>
      </c>
      <c r="B69" s="574" t="s">
        <v>94</v>
      </c>
      <c r="C69" s="36">
        <f aca="true" t="shared" si="7" ref="C69:C77">C16+F16+I16+C41+F41+I41</f>
        <v>234186</v>
      </c>
      <c r="D69" s="36">
        <f aca="true" t="shared" si="8" ref="D69:D77">D16+G16+J16+D41+G41+J41</f>
        <v>239486</v>
      </c>
      <c r="E69" s="341">
        <f t="shared" si="5"/>
        <v>250496</v>
      </c>
      <c r="F69" s="103"/>
      <c r="G69" s="103"/>
      <c r="H69" s="103"/>
      <c r="I69" s="103"/>
      <c r="J69" s="103"/>
      <c r="K69" s="103"/>
    </row>
    <row r="70" spans="1:11" ht="12.75">
      <c r="A70" s="299" t="s">
        <v>95</v>
      </c>
      <c r="B70" s="574" t="s">
        <v>96</v>
      </c>
      <c r="C70" s="36">
        <f t="shared" si="7"/>
        <v>135380</v>
      </c>
      <c r="D70" s="36">
        <f t="shared" si="8"/>
        <v>144733</v>
      </c>
      <c r="E70" s="341">
        <f t="shared" si="5"/>
        <v>155855</v>
      </c>
      <c r="F70" s="103"/>
      <c r="G70" s="103"/>
      <c r="H70" s="103"/>
      <c r="I70" s="103"/>
      <c r="J70" s="103"/>
      <c r="K70" s="103"/>
    </row>
    <row r="71" spans="1:11" ht="12.75">
      <c r="A71" s="598" t="s">
        <v>97</v>
      </c>
      <c r="B71" s="574" t="s">
        <v>98</v>
      </c>
      <c r="C71" s="36">
        <f t="shared" si="7"/>
        <v>35185</v>
      </c>
      <c r="D71" s="36">
        <f t="shared" si="8"/>
        <v>57940</v>
      </c>
      <c r="E71" s="341">
        <f t="shared" si="5"/>
        <v>41986</v>
      </c>
      <c r="F71" s="103"/>
      <c r="G71" s="103"/>
      <c r="H71" s="103"/>
      <c r="I71" s="103"/>
      <c r="J71" s="103"/>
      <c r="K71" s="103"/>
    </row>
    <row r="72" spans="1:11" ht="12.75">
      <c r="A72" s="598"/>
      <c r="B72" s="574" t="s">
        <v>99</v>
      </c>
      <c r="C72" s="36">
        <f t="shared" si="7"/>
        <v>23821</v>
      </c>
      <c r="D72" s="36">
        <f t="shared" si="8"/>
        <v>26821</v>
      </c>
      <c r="E72" s="341">
        <f t="shared" si="5"/>
        <v>25379</v>
      </c>
      <c r="F72" s="103"/>
      <c r="G72" s="103"/>
      <c r="H72" s="103"/>
      <c r="I72" s="103"/>
      <c r="J72" s="103"/>
      <c r="K72" s="103"/>
    </row>
    <row r="73" spans="1:11" ht="12.75">
      <c r="A73" s="598" t="s">
        <v>100</v>
      </c>
      <c r="B73" s="574" t="s">
        <v>101</v>
      </c>
      <c r="C73" s="36">
        <f t="shared" si="7"/>
        <v>31585</v>
      </c>
      <c r="D73" s="36">
        <f t="shared" si="8"/>
        <v>34688</v>
      </c>
      <c r="E73" s="341">
        <f t="shared" si="5"/>
        <v>33858</v>
      </c>
      <c r="F73" s="103"/>
      <c r="G73" s="103"/>
      <c r="H73" s="103"/>
      <c r="I73" s="103"/>
      <c r="J73" s="103"/>
      <c r="K73" s="103"/>
    </row>
    <row r="74" spans="1:11" ht="12.75">
      <c r="A74" s="598"/>
      <c r="B74" s="574" t="s">
        <v>102</v>
      </c>
      <c r="C74" s="36">
        <f t="shared" si="7"/>
        <v>17100</v>
      </c>
      <c r="D74" s="36">
        <f t="shared" si="8"/>
        <v>17667</v>
      </c>
      <c r="E74" s="341">
        <f t="shared" si="5"/>
        <v>17721</v>
      </c>
      <c r="F74" s="103"/>
      <c r="G74" s="103"/>
      <c r="H74" s="103"/>
      <c r="I74" s="103"/>
      <c r="J74" s="103"/>
      <c r="K74" s="103"/>
    </row>
    <row r="75" spans="1:11" ht="12.75">
      <c r="A75" s="299" t="s">
        <v>103</v>
      </c>
      <c r="B75" s="574" t="s">
        <v>104</v>
      </c>
      <c r="C75" s="36">
        <f t="shared" si="7"/>
        <v>237944</v>
      </c>
      <c r="D75" s="36">
        <f t="shared" si="8"/>
        <v>242531</v>
      </c>
      <c r="E75" s="341">
        <f t="shared" si="5"/>
        <v>236034</v>
      </c>
      <c r="F75" s="103"/>
      <c r="G75" s="103"/>
      <c r="H75" s="103"/>
      <c r="I75" s="103"/>
      <c r="J75" s="103"/>
      <c r="K75" s="103"/>
    </row>
    <row r="76" spans="1:11" ht="12.75">
      <c r="A76" s="299" t="s">
        <v>105</v>
      </c>
      <c r="B76" s="574" t="s">
        <v>107</v>
      </c>
      <c r="C76" s="36">
        <f t="shared" si="7"/>
        <v>50997</v>
      </c>
      <c r="D76" s="36">
        <f t="shared" si="8"/>
        <v>70026</v>
      </c>
      <c r="E76" s="341">
        <f t="shared" si="5"/>
        <v>59378</v>
      </c>
      <c r="F76" s="103"/>
      <c r="G76" s="103"/>
      <c r="H76" s="103"/>
      <c r="I76" s="103"/>
      <c r="J76" s="103"/>
      <c r="K76" s="103"/>
    </row>
    <row r="77" spans="1:11" ht="16.5" customHeight="1" thickBot="1">
      <c r="A77" s="576" t="s">
        <v>106</v>
      </c>
      <c r="B77" s="575" t="s">
        <v>259</v>
      </c>
      <c r="C77" s="353">
        <f t="shared" si="7"/>
        <v>125374</v>
      </c>
      <c r="D77" s="353">
        <f t="shared" si="8"/>
        <v>132077</v>
      </c>
      <c r="E77" s="368">
        <f t="shared" si="5"/>
        <v>95969</v>
      </c>
      <c r="F77" s="103"/>
      <c r="G77" s="103"/>
      <c r="H77" s="103"/>
      <c r="I77" s="103"/>
      <c r="J77" s="103"/>
      <c r="K77" s="103"/>
    </row>
    <row r="78" spans="1:11" ht="13.5" thickBot="1">
      <c r="A78" s="356"/>
      <c r="B78" s="357" t="s">
        <v>108</v>
      </c>
      <c r="C78" s="366">
        <f>SUM(C60:C77)</f>
        <v>2562280</v>
      </c>
      <c r="D78" s="366">
        <f>SUM(D60:D77)</f>
        <v>2721096</v>
      </c>
      <c r="E78" s="367">
        <f>SUM(E60:E77)</f>
        <v>2660055</v>
      </c>
      <c r="F78" s="103"/>
      <c r="G78" s="103"/>
      <c r="H78" s="103"/>
      <c r="I78" s="103"/>
      <c r="J78" s="103"/>
      <c r="K78" s="103"/>
    </row>
    <row r="79" spans="1:11" s="18" customFormat="1" ht="13.5" thickBot="1">
      <c r="A79" s="577" t="s">
        <v>109</v>
      </c>
      <c r="B79" s="361" t="s">
        <v>110</v>
      </c>
      <c r="C79" s="363">
        <f>C26+F26+I26+C51+F51+I51</f>
        <v>1519564</v>
      </c>
      <c r="D79" s="363">
        <f>D26+G26+J26+D51+G51+J51</f>
        <v>1542024</v>
      </c>
      <c r="E79" s="370">
        <f>E26+H26+K26+E51+H51+K51</f>
        <v>1317134</v>
      </c>
      <c r="F79" s="103"/>
      <c r="G79" s="103"/>
      <c r="H79" s="103"/>
      <c r="I79" s="103"/>
      <c r="J79" s="103"/>
      <c r="K79" s="103"/>
    </row>
    <row r="80" spans="1:11" ht="13.5" thickBot="1">
      <c r="A80" s="356"/>
      <c r="B80" s="357" t="s">
        <v>111</v>
      </c>
      <c r="C80" s="358">
        <f>C78+C79</f>
        <v>4081844</v>
      </c>
      <c r="D80" s="358">
        <f>D78+D79</f>
        <v>4263120</v>
      </c>
      <c r="E80" s="371">
        <f>E78+E79</f>
        <v>3977189</v>
      </c>
      <c r="F80" s="103"/>
      <c r="G80" s="103"/>
      <c r="H80" s="103"/>
      <c r="I80" s="103"/>
      <c r="J80" s="103"/>
      <c r="K80" s="103"/>
    </row>
    <row r="81" spans="1:1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3.5" thickBot="1">
      <c r="A87" s="103"/>
      <c r="B87" s="103" t="s">
        <v>45</v>
      </c>
      <c r="C87" s="103"/>
      <c r="D87" s="103"/>
      <c r="E87" s="103"/>
      <c r="F87" s="103"/>
      <c r="G87" s="103"/>
      <c r="H87" s="103"/>
      <c r="I87" s="103"/>
      <c r="J87" s="103"/>
      <c r="K87" s="103" t="s">
        <v>485</v>
      </c>
    </row>
    <row r="88" spans="1:11" ht="16.5" customHeight="1">
      <c r="A88" s="345"/>
      <c r="B88" s="346"/>
      <c r="C88" s="590" t="s">
        <v>116</v>
      </c>
      <c r="D88" s="590"/>
      <c r="E88" s="590"/>
      <c r="F88" s="590" t="s">
        <v>117</v>
      </c>
      <c r="G88" s="590"/>
      <c r="H88" s="590"/>
      <c r="I88" s="590" t="s">
        <v>118</v>
      </c>
      <c r="J88" s="590"/>
      <c r="K88" s="591"/>
    </row>
    <row r="89" spans="1:11" ht="38.25">
      <c r="A89" s="347" t="s">
        <v>82</v>
      </c>
      <c r="B89" s="348" t="s">
        <v>83</v>
      </c>
      <c r="C89" s="348" t="s">
        <v>472</v>
      </c>
      <c r="D89" s="348" t="s">
        <v>518</v>
      </c>
      <c r="E89" s="348" t="s">
        <v>519</v>
      </c>
      <c r="F89" s="348" t="s">
        <v>472</v>
      </c>
      <c r="G89" s="348" t="s">
        <v>518</v>
      </c>
      <c r="H89" s="348" t="s">
        <v>519</v>
      </c>
      <c r="I89" s="348" t="s">
        <v>472</v>
      </c>
      <c r="J89" s="348" t="s">
        <v>518</v>
      </c>
      <c r="K89" s="349" t="s">
        <v>519</v>
      </c>
    </row>
    <row r="90" spans="1:11" ht="25.5">
      <c r="A90" s="299" t="s">
        <v>5</v>
      </c>
      <c r="B90" s="574" t="s">
        <v>84</v>
      </c>
      <c r="C90" s="301">
        <v>129593</v>
      </c>
      <c r="D90" s="301">
        <v>125284</v>
      </c>
      <c r="E90" s="301">
        <v>130200</v>
      </c>
      <c r="F90" s="36">
        <v>41210</v>
      </c>
      <c r="G90" s="36">
        <v>40632</v>
      </c>
      <c r="H90" s="36">
        <v>41500</v>
      </c>
      <c r="I90" s="301">
        <v>59424</v>
      </c>
      <c r="J90" s="301">
        <v>68421</v>
      </c>
      <c r="K90" s="350">
        <v>57298</v>
      </c>
    </row>
    <row r="91" spans="1:11" ht="25.5">
      <c r="A91" s="299" t="s">
        <v>9</v>
      </c>
      <c r="B91" s="574" t="s">
        <v>85</v>
      </c>
      <c r="C91" s="37">
        <v>265696</v>
      </c>
      <c r="D91" s="37">
        <v>272017</v>
      </c>
      <c r="E91" s="37">
        <v>293845</v>
      </c>
      <c r="F91" s="36">
        <v>81288</v>
      </c>
      <c r="G91" s="36">
        <v>83312</v>
      </c>
      <c r="H91" s="36">
        <v>89541</v>
      </c>
      <c r="I91" s="301">
        <v>151660</v>
      </c>
      <c r="J91" s="301">
        <v>196341</v>
      </c>
      <c r="K91" s="350">
        <v>200583</v>
      </c>
    </row>
    <row r="92" spans="1:11" ht="12.75">
      <c r="A92" s="598" t="s">
        <v>86</v>
      </c>
      <c r="B92" s="574" t="s">
        <v>87</v>
      </c>
      <c r="C92" s="37">
        <v>192782</v>
      </c>
      <c r="D92" s="37">
        <v>194765</v>
      </c>
      <c r="E92" s="37">
        <v>198546</v>
      </c>
      <c r="F92" s="36">
        <v>60681</v>
      </c>
      <c r="G92" s="36">
        <v>61099</v>
      </c>
      <c r="H92" s="36">
        <v>61386</v>
      </c>
      <c r="I92" s="301">
        <v>16910</v>
      </c>
      <c r="J92" s="301">
        <v>21508</v>
      </c>
      <c r="K92" s="350">
        <v>23751</v>
      </c>
    </row>
    <row r="93" spans="1:11" ht="12.75">
      <c r="A93" s="598"/>
      <c r="B93" s="574" t="s">
        <v>88</v>
      </c>
      <c r="C93" s="36">
        <v>35282</v>
      </c>
      <c r="D93" s="36">
        <v>36619</v>
      </c>
      <c r="E93" s="36">
        <v>34583</v>
      </c>
      <c r="F93" s="36">
        <v>11138</v>
      </c>
      <c r="G93" s="36">
        <v>11598</v>
      </c>
      <c r="H93" s="36">
        <v>11055</v>
      </c>
      <c r="I93" s="301">
        <v>7303</v>
      </c>
      <c r="J93" s="301">
        <v>7703</v>
      </c>
      <c r="K93" s="350">
        <v>5174</v>
      </c>
    </row>
    <row r="94" spans="1:11" ht="12.75">
      <c r="A94" s="598"/>
      <c r="B94" s="351" t="s">
        <v>450</v>
      </c>
      <c r="C94" s="36">
        <v>34711</v>
      </c>
      <c r="D94" s="36">
        <v>34711</v>
      </c>
      <c r="E94" s="36">
        <v>30989</v>
      </c>
      <c r="F94" s="36">
        <v>10883</v>
      </c>
      <c r="G94" s="36">
        <v>10883</v>
      </c>
      <c r="H94" s="36">
        <v>9737</v>
      </c>
      <c r="I94" s="301">
        <v>5263</v>
      </c>
      <c r="J94" s="301">
        <v>5558</v>
      </c>
      <c r="K94" s="350">
        <v>5735</v>
      </c>
    </row>
    <row r="95" spans="1:11" ht="12.75">
      <c r="A95" s="598" t="s">
        <v>89</v>
      </c>
      <c r="B95" s="574" t="s">
        <v>90</v>
      </c>
      <c r="C95" s="37">
        <v>141761</v>
      </c>
      <c r="D95" s="37">
        <v>141901</v>
      </c>
      <c r="E95" s="37">
        <v>136446</v>
      </c>
      <c r="F95" s="36">
        <v>44799</v>
      </c>
      <c r="G95" s="36">
        <v>44799</v>
      </c>
      <c r="H95" s="36">
        <v>44325</v>
      </c>
      <c r="I95" s="301">
        <v>15240</v>
      </c>
      <c r="J95" s="301">
        <v>23138</v>
      </c>
      <c r="K95" s="350">
        <v>16191</v>
      </c>
    </row>
    <row r="96" spans="1:11" ht="12.75">
      <c r="A96" s="598"/>
      <c r="B96" s="574" t="s">
        <v>717</v>
      </c>
      <c r="C96" s="36">
        <v>31306</v>
      </c>
      <c r="D96" s="36">
        <v>32806</v>
      </c>
      <c r="E96" s="36">
        <v>29895</v>
      </c>
      <c r="F96" s="36">
        <v>9852</v>
      </c>
      <c r="G96" s="36">
        <v>10003</v>
      </c>
      <c r="H96" s="36">
        <v>9871</v>
      </c>
      <c r="I96" s="301">
        <v>10344</v>
      </c>
      <c r="J96" s="301">
        <v>16254</v>
      </c>
      <c r="K96" s="350">
        <v>10534</v>
      </c>
    </row>
    <row r="97" spans="1:11" ht="12.75">
      <c r="A97" s="598" t="s">
        <v>91</v>
      </c>
      <c r="B97" s="574" t="s">
        <v>92</v>
      </c>
      <c r="C97" s="37">
        <v>152016</v>
      </c>
      <c r="D97" s="37">
        <v>152065</v>
      </c>
      <c r="E97" s="37">
        <v>143897</v>
      </c>
      <c r="F97" s="36">
        <v>48128</v>
      </c>
      <c r="G97" s="36">
        <v>48151</v>
      </c>
      <c r="H97" s="36">
        <v>45292</v>
      </c>
      <c r="I97" s="301">
        <v>45833</v>
      </c>
      <c r="J97" s="301">
        <v>47106</v>
      </c>
      <c r="K97" s="350">
        <v>43650</v>
      </c>
    </row>
    <row r="98" spans="1:11" ht="12.75">
      <c r="A98" s="598"/>
      <c r="B98" s="351" t="s">
        <v>449</v>
      </c>
      <c r="C98" s="37">
        <v>8848</v>
      </c>
      <c r="D98" s="37">
        <v>8848</v>
      </c>
      <c r="E98" s="37">
        <v>8189</v>
      </c>
      <c r="F98" s="36">
        <v>2757</v>
      </c>
      <c r="G98" s="36">
        <v>2757</v>
      </c>
      <c r="H98" s="36">
        <v>2578</v>
      </c>
      <c r="I98" s="301">
        <v>455</v>
      </c>
      <c r="J98" s="301">
        <v>455</v>
      </c>
      <c r="K98" s="350">
        <v>535</v>
      </c>
    </row>
    <row r="99" spans="1:11" ht="12.75">
      <c r="A99" s="299" t="s">
        <v>93</v>
      </c>
      <c r="B99" s="574" t="s">
        <v>94</v>
      </c>
      <c r="C99" s="37">
        <v>115091</v>
      </c>
      <c r="D99" s="37">
        <v>117591</v>
      </c>
      <c r="E99" s="37">
        <v>124142</v>
      </c>
      <c r="F99" s="36">
        <v>35859</v>
      </c>
      <c r="G99" s="36">
        <v>36659</v>
      </c>
      <c r="H99" s="36">
        <v>38364</v>
      </c>
      <c r="I99" s="301">
        <v>82238</v>
      </c>
      <c r="J99" s="301">
        <v>84238</v>
      </c>
      <c r="K99" s="350">
        <v>87640</v>
      </c>
    </row>
    <row r="100" spans="1:11" ht="12.75">
      <c r="A100" s="299" t="s">
        <v>95</v>
      </c>
      <c r="B100" s="574" t="s">
        <v>96</v>
      </c>
      <c r="C100" s="37">
        <v>58608</v>
      </c>
      <c r="D100" s="37">
        <v>57008</v>
      </c>
      <c r="E100" s="37">
        <v>58070</v>
      </c>
      <c r="F100" s="36">
        <v>19486</v>
      </c>
      <c r="G100" s="36">
        <v>18986</v>
      </c>
      <c r="H100" s="36">
        <v>19160</v>
      </c>
      <c r="I100" s="301">
        <v>56326</v>
      </c>
      <c r="J100" s="301">
        <v>67579</v>
      </c>
      <c r="K100" s="350">
        <v>77160</v>
      </c>
    </row>
    <row r="101" spans="1:11" ht="12.75">
      <c r="A101" s="598" t="s">
        <v>97</v>
      </c>
      <c r="B101" s="574" t="s">
        <v>98</v>
      </c>
      <c r="C101" s="37">
        <v>17517</v>
      </c>
      <c r="D101" s="37">
        <v>21805</v>
      </c>
      <c r="E101" s="37">
        <v>17282</v>
      </c>
      <c r="F101" s="36">
        <v>5481</v>
      </c>
      <c r="G101" s="36">
        <v>6766</v>
      </c>
      <c r="H101" s="36">
        <v>5455</v>
      </c>
      <c r="I101" s="301">
        <v>12187</v>
      </c>
      <c r="J101" s="301">
        <v>22004</v>
      </c>
      <c r="K101" s="350">
        <v>19249</v>
      </c>
    </row>
    <row r="102" spans="1:11" ht="12.75">
      <c r="A102" s="598"/>
      <c r="B102" s="574" t="s">
        <v>99</v>
      </c>
      <c r="C102" s="36">
        <v>10128</v>
      </c>
      <c r="D102" s="36">
        <v>12115</v>
      </c>
      <c r="E102" s="36">
        <v>12159</v>
      </c>
      <c r="F102" s="36">
        <v>3128</v>
      </c>
      <c r="G102" s="36">
        <v>3427</v>
      </c>
      <c r="H102" s="36">
        <v>3752</v>
      </c>
      <c r="I102" s="301">
        <v>10265</v>
      </c>
      <c r="J102" s="301">
        <v>11279</v>
      </c>
      <c r="K102" s="350">
        <v>9276</v>
      </c>
    </row>
    <row r="103" spans="1:11" ht="12.75">
      <c r="A103" s="598" t="s">
        <v>100</v>
      </c>
      <c r="B103" s="574" t="s">
        <v>101</v>
      </c>
      <c r="C103" s="37">
        <v>17675</v>
      </c>
      <c r="D103" s="37">
        <v>17832</v>
      </c>
      <c r="E103" s="37">
        <v>17224</v>
      </c>
      <c r="F103" s="36">
        <v>5313</v>
      </c>
      <c r="G103" s="36">
        <v>5313</v>
      </c>
      <c r="H103" s="36">
        <v>5300</v>
      </c>
      <c r="I103" s="301">
        <v>8217</v>
      </c>
      <c r="J103" s="301">
        <v>9943</v>
      </c>
      <c r="K103" s="350">
        <v>11104</v>
      </c>
    </row>
    <row r="104" spans="1:11" ht="12.75">
      <c r="A104" s="598"/>
      <c r="B104" s="574" t="s">
        <v>102</v>
      </c>
      <c r="C104" s="36">
        <v>10465</v>
      </c>
      <c r="D104" s="36">
        <v>10225</v>
      </c>
      <c r="E104" s="36">
        <v>10495</v>
      </c>
      <c r="F104" s="36">
        <v>3197</v>
      </c>
      <c r="G104" s="36">
        <v>3082</v>
      </c>
      <c r="H104" s="36">
        <v>3154</v>
      </c>
      <c r="I104" s="301">
        <v>3238</v>
      </c>
      <c r="J104" s="301">
        <v>4360</v>
      </c>
      <c r="K104" s="350">
        <v>4072</v>
      </c>
    </row>
    <row r="105" spans="1:11" ht="12.75">
      <c r="A105" s="299" t="s">
        <v>103</v>
      </c>
      <c r="B105" s="574" t="s">
        <v>104</v>
      </c>
      <c r="C105" s="37">
        <v>164659</v>
      </c>
      <c r="D105" s="37">
        <v>165460</v>
      </c>
      <c r="E105" s="37">
        <v>167190</v>
      </c>
      <c r="F105" s="36">
        <v>50294</v>
      </c>
      <c r="G105" s="36">
        <v>50328</v>
      </c>
      <c r="H105" s="36">
        <v>51963</v>
      </c>
      <c r="I105" s="301">
        <v>22621</v>
      </c>
      <c r="J105" s="301">
        <v>25916</v>
      </c>
      <c r="K105" s="350">
        <v>16881</v>
      </c>
    </row>
    <row r="106" spans="1:11" ht="12.75">
      <c r="A106" s="299" t="s">
        <v>105</v>
      </c>
      <c r="B106" s="574" t="s">
        <v>107</v>
      </c>
      <c r="C106" s="37">
        <v>19478</v>
      </c>
      <c r="D106" s="37">
        <v>20115</v>
      </c>
      <c r="E106" s="37">
        <v>21583</v>
      </c>
      <c r="F106" s="36">
        <v>6081</v>
      </c>
      <c r="G106" s="36">
        <v>6299</v>
      </c>
      <c r="H106" s="36">
        <v>6388</v>
      </c>
      <c r="I106" s="301">
        <v>25438</v>
      </c>
      <c r="J106" s="301">
        <v>25438</v>
      </c>
      <c r="K106" s="350">
        <v>28657</v>
      </c>
    </row>
    <row r="107" spans="1:11" ht="18" customHeight="1" thickBot="1">
      <c r="A107" s="576" t="s">
        <v>106</v>
      </c>
      <c r="B107" s="575" t="s">
        <v>259</v>
      </c>
      <c r="C107" s="352">
        <v>4769</v>
      </c>
      <c r="D107" s="352">
        <v>4769</v>
      </c>
      <c r="E107" s="352">
        <v>4775</v>
      </c>
      <c r="F107" s="353">
        <v>1054</v>
      </c>
      <c r="G107" s="353">
        <v>1054</v>
      </c>
      <c r="H107" s="353">
        <v>1150</v>
      </c>
      <c r="I107" s="354">
        <v>878</v>
      </c>
      <c r="J107" s="354">
        <v>878</v>
      </c>
      <c r="K107" s="355">
        <v>1018</v>
      </c>
    </row>
    <row r="108" spans="1:11" ht="13.5" thickBot="1">
      <c r="A108" s="356"/>
      <c r="B108" s="357" t="s">
        <v>108</v>
      </c>
      <c r="C108" s="366">
        <f aca="true" t="shared" si="9" ref="C108:K108">SUM(C90:C107)</f>
        <v>1410385</v>
      </c>
      <c r="D108" s="366">
        <f t="shared" si="9"/>
        <v>1425936</v>
      </c>
      <c r="E108" s="366">
        <f t="shared" si="9"/>
        <v>1439510</v>
      </c>
      <c r="F108" s="366">
        <f t="shared" si="9"/>
        <v>440629</v>
      </c>
      <c r="G108" s="366">
        <f t="shared" si="9"/>
        <v>445148</v>
      </c>
      <c r="H108" s="366">
        <f t="shared" si="9"/>
        <v>449971</v>
      </c>
      <c r="I108" s="366">
        <f t="shared" si="9"/>
        <v>533840</v>
      </c>
      <c r="J108" s="366">
        <f t="shared" si="9"/>
        <v>638119</v>
      </c>
      <c r="K108" s="366">
        <f t="shared" si="9"/>
        <v>618508</v>
      </c>
    </row>
    <row r="109" spans="1:11" ht="13.5" thickBot="1">
      <c r="A109" s="577" t="s">
        <v>109</v>
      </c>
      <c r="B109" s="361" t="s">
        <v>110</v>
      </c>
      <c r="C109" s="362">
        <v>770336</v>
      </c>
      <c r="D109" s="362">
        <v>781764</v>
      </c>
      <c r="E109" s="362">
        <v>682906</v>
      </c>
      <c r="F109" s="363">
        <v>252512</v>
      </c>
      <c r="G109" s="363">
        <v>256165</v>
      </c>
      <c r="H109" s="363">
        <v>227889</v>
      </c>
      <c r="I109" s="364">
        <v>496716</v>
      </c>
      <c r="J109" s="364">
        <v>503345</v>
      </c>
      <c r="K109" s="365">
        <v>406339</v>
      </c>
    </row>
    <row r="110" spans="1:11" ht="13.5" thickBot="1">
      <c r="A110" s="356"/>
      <c r="B110" s="357" t="s">
        <v>111</v>
      </c>
      <c r="C110" s="358">
        <f>SUM(C108:C109)</f>
        <v>2180721</v>
      </c>
      <c r="D110" s="358">
        <f aca="true" t="shared" si="10" ref="D110:K110">SUM(D108:D109)</f>
        <v>2207700</v>
      </c>
      <c r="E110" s="358">
        <f t="shared" si="10"/>
        <v>2122416</v>
      </c>
      <c r="F110" s="358">
        <f t="shared" si="10"/>
        <v>693141</v>
      </c>
      <c r="G110" s="358">
        <f t="shared" si="10"/>
        <v>701313</v>
      </c>
      <c r="H110" s="358">
        <f t="shared" si="10"/>
        <v>677860</v>
      </c>
      <c r="I110" s="358">
        <f t="shared" si="10"/>
        <v>1030556</v>
      </c>
      <c r="J110" s="358">
        <f t="shared" si="10"/>
        <v>1141464</v>
      </c>
      <c r="K110" s="358">
        <f t="shared" si="10"/>
        <v>1024847</v>
      </c>
    </row>
    <row r="111" spans="1:1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1:1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1:11" ht="13.5" thickBot="1">
      <c r="A117" s="103"/>
      <c r="B117" s="103" t="s">
        <v>45</v>
      </c>
      <c r="C117" s="103"/>
      <c r="D117" s="103"/>
      <c r="E117" s="103"/>
      <c r="F117" s="103"/>
      <c r="G117" s="103"/>
      <c r="H117" s="103"/>
      <c r="I117" s="103"/>
      <c r="J117" s="103"/>
      <c r="K117" s="103" t="s">
        <v>485</v>
      </c>
    </row>
    <row r="118" spans="1:11" ht="16.5" customHeight="1">
      <c r="A118" s="345"/>
      <c r="B118" s="346"/>
      <c r="C118" s="590" t="s">
        <v>119</v>
      </c>
      <c r="D118" s="590"/>
      <c r="E118" s="590"/>
      <c r="F118" s="590" t="s">
        <v>120</v>
      </c>
      <c r="G118" s="590"/>
      <c r="H118" s="590"/>
      <c r="I118" s="590" t="s">
        <v>121</v>
      </c>
      <c r="J118" s="590"/>
      <c r="K118" s="591"/>
    </row>
    <row r="119" spans="1:11" ht="38.25">
      <c r="A119" s="347" t="s">
        <v>82</v>
      </c>
      <c r="B119" s="348" t="s">
        <v>83</v>
      </c>
      <c r="C119" s="348" t="s">
        <v>472</v>
      </c>
      <c r="D119" s="348" t="s">
        <v>518</v>
      </c>
      <c r="E119" s="348" t="s">
        <v>519</v>
      </c>
      <c r="F119" s="348" t="s">
        <v>472</v>
      </c>
      <c r="G119" s="348" t="s">
        <v>518</v>
      </c>
      <c r="H119" s="348" t="s">
        <v>519</v>
      </c>
      <c r="I119" s="348" t="s">
        <v>472</v>
      </c>
      <c r="J119" s="348" t="s">
        <v>518</v>
      </c>
      <c r="K119" s="349" t="s">
        <v>519</v>
      </c>
    </row>
    <row r="120" spans="1:11" ht="25.5">
      <c r="A120" s="299" t="s">
        <v>5</v>
      </c>
      <c r="B120" s="574" t="s">
        <v>84</v>
      </c>
      <c r="C120" s="301">
        <v>1140</v>
      </c>
      <c r="D120" s="301">
        <v>1140</v>
      </c>
      <c r="E120" s="301">
        <v>1360</v>
      </c>
      <c r="F120" s="36">
        <v>0</v>
      </c>
      <c r="G120" s="36">
        <v>0</v>
      </c>
      <c r="H120" s="36"/>
      <c r="I120" s="301">
        <v>0</v>
      </c>
      <c r="J120" s="301">
        <v>0</v>
      </c>
      <c r="K120" s="350">
        <v>1512</v>
      </c>
    </row>
    <row r="121" spans="1:11" ht="25.5">
      <c r="A121" s="299" t="s">
        <v>9</v>
      </c>
      <c r="B121" s="574" t="s">
        <v>85</v>
      </c>
      <c r="C121" s="37">
        <v>4000</v>
      </c>
      <c r="D121" s="37">
        <v>4000</v>
      </c>
      <c r="E121" s="37">
        <v>4000</v>
      </c>
      <c r="F121" s="36">
        <v>0</v>
      </c>
      <c r="G121" s="36">
        <v>0</v>
      </c>
      <c r="H121" s="36"/>
      <c r="I121" s="301">
        <v>28500</v>
      </c>
      <c r="J121" s="301">
        <v>28500</v>
      </c>
      <c r="K121" s="350">
        <v>30000</v>
      </c>
    </row>
    <row r="122" spans="1:11" ht="12.75">
      <c r="A122" s="598" t="s">
        <v>86</v>
      </c>
      <c r="B122" s="574" t="s">
        <v>87</v>
      </c>
      <c r="C122" s="37">
        <v>4830</v>
      </c>
      <c r="D122" s="37">
        <v>5105</v>
      </c>
      <c r="E122" s="37">
        <v>4830</v>
      </c>
      <c r="F122" s="36">
        <v>0</v>
      </c>
      <c r="G122" s="36">
        <v>0</v>
      </c>
      <c r="H122" s="36"/>
      <c r="I122" s="301">
        <v>0</v>
      </c>
      <c r="J122" s="301">
        <v>0</v>
      </c>
      <c r="K122" s="350">
        <v>5150</v>
      </c>
    </row>
    <row r="123" spans="1:11" ht="12.75">
      <c r="A123" s="598"/>
      <c r="B123" s="574" t="s">
        <v>88</v>
      </c>
      <c r="C123" s="36"/>
      <c r="D123" s="36"/>
      <c r="E123" s="36"/>
      <c r="F123" s="36">
        <v>0</v>
      </c>
      <c r="G123" s="36">
        <v>0</v>
      </c>
      <c r="H123" s="36"/>
      <c r="I123" s="301">
        <v>630</v>
      </c>
      <c r="J123" s="301">
        <v>807</v>
      </c>
      <c r="K123" s="350">
        <v>240</v>
      </c>
    </row>
    <row r="124" spans="1:11" ht="12.75">
      <c r="A124" s="598"/>
      <c r="B124" s="351" t="s">
        <v>450</v>
      </c>
      <c r="C124" s="36">
        <v>635</v>
      </c>
      <c r="D124" s="36">
        <v>635</v>
      </c>
      <c r="E124" s="36">
        <v>760</v>
      </c>
      <c r="F124" s="36">
        <v>0</v>
      </c>
      <c r="G124" s="36">
        <v>0</v>
      </c>
      <c r="H124" s="36"/>
      <c r="I124" s="301">
        <v>0</v>
      </c>
      <c r="J124" s="301">
        <v>0</v>
      </c>
      <c r="K124" s="350"/>
    </row>
    <row r="125" spans="1:11" ht="12.75">
      <c r="A125" s="598" t="s">
        <v>89</v>
      </c>
      <c r="B125" s="574" t="s">
        <v>90</v>
      </c>
      <c r="C125" s="37">
        <v>1990</v>
      </c>
      <c r="D125" s="37">
        <v>1990</v>
      </c>
      <c r="E125" s="37">
        <v>2412</v>
      </c>
      <c r="F125" s="36">
        <v>0</v>
      </c>
      <c r="G125" s="36">
        <v>750</v>
      </c>
      <c r="H125" s="36"/>
      <c r="I125" s="301">
        <v>0</v>
      </c>
      <c r="J125" s="301">
        <v>863</v>
      </c>
      <c r="K125" s="350"/>
    </row>
    <row r="126" spans="1:11" ht="12.75">
      <c r="A126" s="598"/>
      <c r="B126" s="574" t="s">
        <v>717</v>
      </c>
      <c r="C126" s="36">
        <v>0</v>
      </c>
      <c r="D126" s="36">
        <v>0</v>
      </c>
      <c r="E126" s="36"/>
      <c r="F126" s="36">
        <v>0</v>
      </c>
      <c r="G126" s="36">
        <v>0</v>
      </c>
      <c r="H126" s="36"/>
      <c r="I126" s="301">
        <v>0</v>
      </c>
      <c r="J126" s="301">
        <v>168</v>
      </c>
      <c r="K126" s="350"/>
    </row>
    <row r="127" spans="1:11" ht="12.75">
      <c r="A127" s="598" t="s">
        <v>91</v>
      </c>
      <c r="B127" s="574" t="s">
        <v>92</v>
      </c>
      <c r="C127" s="37">
        <v>0</v>
      </c>
      <c r="D127" s="37">
        <v>0</v>
      </c>
      <c r="E127" s="37"/>
      <c r="F127" s="36">
        <v>0</v>
      </c>
      <c r="G127" s="36">
        <v>15</v>
      </c>
      <c r="H127" s="36"/>
      <c r="I127" s="301">
        <v>1164</v>
      </c>
      <c r="J127" s="301">
        <v>864</v>
      </c>
      <c r="K127" s="350">
        <v>469</v>
      </c>
    </row>
    <row r="128" spans="1:11" ht="12.75">
      <c r="A128" s="598"/>
      <c r="B128" s="351" t="s">
        <v>449</v>
      </c>
      <c r="C128" s="37">
        <v>0</v>
      </c>
      <c r="D128" s="37">
        <v>0</v>
      </c>
      <c r="E128" s="37"/>
      <c r="F128" s="36">
        <v>0</v>
      </c>
      <c r="G128" s="36">
        <v>0</v>
      </c>
      <c r="H128" s="36"/>
      <c r="I128" s="301">
        <v>0</v>
      </c>
      <c r="J128" s="301">
        <v>0</v>
      </c>
      <c r="K128" s="350"/>
    </row>
    <row r="129" spans="1:11" ht="12.75">
      <c r="A129" s="299" t="s">
        <v>93</v>
      </c>
      <c r="B129" s="574" t="s">
        <v>94</v>
      </c>
      <c r="C129" s="37">
        <v>350</v>
      </c>
      <c r="D129" s="37">
        <v>350</v>
      </c>
      <c r="E129" s="37">
        <v>350</v>
      </c>
      <c r="F129" s="36">
        <v>120</v>
      </c>
      <c r="G129" s="36">
        <v>120</v>
      </c>
      <c r="H129" s="36"/>
      <c r="I129" s="301">
        <v>528</v>
      </c>
      <c r="J129" s="301">
        <v>528</v>
      </c>
      <c r="K129" s="350"/>
    </row>
    <row r="130" spans="1:11" ht="12.75">
      <c r="A130" s="299" t="s">
        <v>95</v>
      </c>
      <c r="B130" s="574" t="s">
        <v>96</v>
      </c>
      <c r="C130" s="37">
        <v>0</v>
      </c>
      <c r="D130" s="37">
        <v>0</v>
      </c>
      <c r="E130" s="37"/>
      <c r="F130" s="36">
        <v>0</v>
      </c>
      <c r="G130" s="36">
        <v>0</v>
      </c>
      <c r="H130" s="36"/>
      <c r="I130" s="301">
        <v>960</v>
      </c>
      <c r="J130" s="301">
        <v>1160</v>
      </c>
      <c r="K130" s="350">
        <v>1465</v>
      </c>
    </row>
    <row r="131" spans="1:11" ht="12.75">
      <c r="A131" s="598" t="s">
        <v>97</v>
      </c>
      <c r="B131" s="574" t="s">
        <v>98</v>
      </c>
      <c r="C131" s="37">
        <v>0</v>
      </c>
      <c r="D131" s="37">
        <v>0</v>
      </c>
      <c r="E131" s="37"/>
      <c r="F131" s="36">
        <v>0</v>
      </c>
      <c r="G131" s="36">
        <v>0</v>
      </c>
      <c r="H131" s="36"/>
      <c r="I131" s="301">
        <v>0</v>
      </c>
      <c r="J131" s="301">
        <v>3357</v>
      </c>
      <c r="K131" s="350"/>
    </row>
    <row r="132" spans="1:11" ht="12.75">
      <c r="A132" s="598"/>
      <c r="B132" s="574" t="s">
        <v>99</v>
      </c>
      <c r="C132" s="36">
        <v>0</v>
      </c>
      <c r="D132" s="36">
        <v>0</v>
      </c>
      <c r="E132" s="36"/>
      <c r="F132" s="36">
        <v>0</v>
      </c>
      <c r="G132" s="36">
        <v>0</v>
      </c>
      <c r="H132" s="36"/>
      <c r="I132" s="301">
        <v>300</v>
      </c>
      <c r="J132" s="301"/>
      <c r="K132" s="350">
        <v>192</v>
      </c>
    </row>
    <row r="133" spans="1:11" ht="12.75">
      <c r="A133" s="598" t="s">
        <v>100</v>
      </c>
      <c r="B133" s="574" t="s">
        <v>101</v>
      </c>
      <c r="C133" s="37">
        <v>0</v>
      </c>
      <c r="D133" s="37">
        <v>0</v>
      </c>
      <c r="E133" s="37"/>
      <c r="F133" s="36">
        <v>0</v>
      </c>
      <c r="G133" s="36">
        <v>0</v>
      </c>
      <c r="H133" s="36"/>
      <c r="I133" s="301">
        <v>380</v>
      </c>
      <c r="J133" s="301">
        <v>650</v>
      </c>
      <c r="K133" s="350">
        <v>230</v>
      </c>
    </row>
    <row r="134" spans="1:11" ht="12.75">
      <c r="A134" s="598"/>
      <c r="B134" s="574" t="s">
        <v>102</v>
      </c>
      <c r="C134" s="36">
        <v>0</v>
      </c>
      <c r="D134" s="36">
        <v>0</v>
      </c>
      <c r="E134" s="36"/>
      <c r="F134" s="36">
        <v>0</v>
      </c>
      <c r="G134" s="36">
        <v>0</v>
      </c>
      <c r="H134" s="36"/>
      <c r="I134" s="301">
        <v>200</v>
      </c>
      <c r="J134" s="301">
        <v>0</v>
      </c>
      <c r="K134" s="350"/>
    </row>
    <row r="135" spans="1:11" ht="12.75">
      <c r="A135" s="299" t="s">
        <v>103</v>
      </c>
      <c r="B135" s="574" t="s">
        <v>104</v>
      </c>
      <c r="C135" s="37">
        <v>0</v>
      </c>
      <c r="D135" s="37">
        <v>0</v>
      </c>
      <c r="E135" s="37"/>
      <c r="F135" s="36">
        <v>0</v>
      </c>
      <c r="G135" s="36">
        <v>0</v>
      </c>
      <c r="H135" s="36"/>
      <c r="I135" s="301">
        <v>200</v>
      </c>
      <c r="J135" s="301">
        <v>730</v>
      </c>
      <c r="K135" s="350"/>
    </row>
    <row r="136" spans="1:11" ht="12.75">
      <c r="A136" s="299" t="s">
        <v>105</v>
      </c>
      <c r="B136" s="574" t="s">
        <v>107</v>
      </c>
      <c r="C136" s="37">
        <v>0</v>
      </c>
      <c r="D136" s="37">
        <v>0</v>
      </c>
      <c r="E136" s="37"/>
      <c r="F136" s="36">
        <v>0</v>
      </c>
      <c r="G136" s="36">
        <v>0</v>
      </c>
      <c r="H136" s="36"/>
      <c r="I136" s="301">
        <v>0</v>
      </c>
      <c r="J136" s="301">
        <v>18174</v>
      </c>
      <c r="K136" s="350">
        <v>2750</v>
      </c>
    </row>
    <row r="137" spans="1:11" ht="15" customHeight="1" thickBot="1">
      <c r="A137" s="576" t="s">
        <v>106</v>
      </c>
      <c r="B137" s="575" t="s">
        <v>259</v>
      </c>
      <c r="C137" s="352">
        <v>0</v>
      </c>
      <c r="D137" s="352">
        <v>0</v>
      </c>
      <c r="E137" s="352"/>
      <c r="F137" s="353">
        <v>1321</v>
      </c>
      <c r="G137" s="353">
        <v>1321</v>
      </c>
      <c r="H137" s="353">
        <v>31286</v>
      </c>
      <c r="I137" s="354">
        <v>117352</v>
      </c>
      <c r="J137" s="354">
        <v>124055</v>
      </c>
      <c r="K137" s="355">
        <v>57740</v>
      </c>
    </row>
    <row r="138" spans="1:11" ht="13.5" thickBot="1">
      <c r="A138" s="356"/>
      <c r="B138" s="357" t="s">
        <v>108</v>
      </c>
      <c r="C138" s="366">
        <f aca="true" t="shared" si="11" ref="C138:K138">SUM(C120:C137)</f>
        <v>12945</v>
      </c>
      <c r="D138" s="366">
        <f t="shared" si="11"/>
        <v>13220</v>
      </c>
      <c r="E138" s="366">
        <f t="shared" si="11"/>
        <v>13712</v>
      </c>
      <c r="F138" s="366">
        <f t="shared" si="11"/>
        <v>1441</v>
      </c>
      <c r="G138" s="366">
        <f t="shared" si="11"/>
        <v>2206</v>
      </c>
      <c r="H138" s="366">
        <f t="shared" si="11"/>
        <v>31286</v>
      </c>
      <c r="I138" s="366">
        <f t="shared" si="11"/>
        <v>150214</v>
      </c>
      <c r="J138" s="366">
        <f t="shared" si="11"/>
        <v>179856</v>
      </c>
      <c r="K138" s="366">
        <f t="shared" si="11"/>
        <v>99748</v>
      </c>
    </row>
    <row r="139" spans="1:11" ht="13.5" thickBot="1">
      <c r="A139" s="577" t="s">
        <v>109</v>
      </c>
      <c r="B139" s="361" t="s">
        <v>110</v>
      </c>
      <c r="C139" s="362">
        <v>0</v>
      </c>
      <c r="D139" s="362">
        <v>0</v>
      </c>
      <c r="E139" s="362">
        <v>0</v>
      </c>
      <c r="F139" s="363">
        <v>0</v>
      </c>
      <c r="G139" s="363">
        <v>0</v>
      </c>
      <c r="H139" s="363">
        <v>0</v>
      </c>
      <c r="I139" s="364">
        <v>0</v>
      </c>
      <c r="J139" s="364">
        <v>750</v>
      </c>
      <c r="K139" s="365">
        <v>0</v>
      </c>
    </row>
    <row r="140" spans="1:11" ht="13.5" thickBot="1">
      <c r="A140" s="356"/>
      <c r="B140" s="357" t="s">
        <v>111</v>
      </c>
      <c r="C140" s="358">
        <f>SUM(C138:C139)</f>
        <v>12945</v>
      </c>
      <c r="D140" s="358">
        <f aca="true" t="shared" si="12" ref="D140:K140">SUM(D138:D139)</f>
        <v>13220</v>
      </c>
      <c r="E140" s="358">
        <f t="shared" si="12"/>
        <v>13712</v>
      </c>
      <c r="F140" s="358">
        <f t="shared" si="12"/>
        <v>1441</v>
      </c>
      <c r="G140" s="358">
        <f t="shared" si="12"/>
        <v>2206</v>
      </c>
      <c r="H140" s="358">
        <f t="shared" si="12"/>
        <v>31286</v>
      </c>
      <c r="I140" s="358">
        <f t="shared" si="12"/>
        <v>150214</v>
      </c>
      <c r="J140" s="358">
        <f t="shared" si="12"/>
        <v>180606</v>
      </c>
      <c r="K140" s="358">
        <f t="shared" si="12"/>
        <v>99748</v>
      </c>
    </row>
    <row r="141" spans="1:11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1:11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1:11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1:11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1:11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1:11" ht="13.5" thickBot="1">
      <c r="A147" s="103"/>
      <c r="B147" s="103" t="s">
        <v>45</v>
      </c>
      <c r="C147" s="103"/>
      <c r="D147" s="103"/>
      <c r="E147" s="103"/>
      <c r="F147" s="103"/>
      <c r="G147" s="103"/>
      <c r="H147" s="103"/>
      <c r="I147" s="103"/>
      <c r="J147" s="103"/>
      <c r="K147" s="103" t="s">
        <v>485</v>
      </c>
    </row>
    <row r="148" spans="1:11" ht="16.5" customHeight="1">
      <c r="A148" s="345"/>
      <c r="B148" s="346"/>
      <c r="C148" s="590" t="s">
        <v>122</v>
      </c>
      <c r="D148" s="590"/>
      <c r="E148" s="590"/>
      <c r="F148" s="590" t="s">
        <v>123</v>
      </c>
      <c r="G148" s="590"/>
      <c r="H148" s="590"/>
      <c r="I148" s="590" t="s">
        <v>124</v>
      </c>
      <c r="J148" s="590"/>
      <c r="K148" s="591"/>
    </row>
    <row r="149" spans="1:11" ht="38.25">
      <c r="A149" s="347" t="s">
        <v>82</v>
      </c>
      <c r="B149" s="348" t="s">
        <v>83</v>
      </c>
      <c r="C149" s="348" t="s">
        <v>472</v>
      </c>
      <c r="D149" s="348" t="s">
        <v>518</v>
      </c>
      <c r="E149" s="348" t="s">
        <v>519</v>
      </c>
      <c r="F149" s="348" t="s">
        <v>472</v>
      </c>
      <c r="G149" s="348" t="s">
        <v>518</v>
      </c>
      <c r="H149" s="348" t="s">
        <v>519</v>
      </c>
      <c r="I149" s="348" t="s">
        <v>472</v>
      </c>
      <c r="J149" s="348" t="s">
        <v>518</v>
      </c>
      <c r="K149" s="349" t="s">
        <v>519</v>
      </c>
    </row>
    <row r="150" spans="1:11" ht="25.5">
      <c r="A150" s="299" t="s">
        <v>5</v>
      </c>
      <c r="B150" s="574" t="s">
        <v>84</v>
      </c>
      <c r="C150" s="301">
        <v>8880</v>
      </c>
      <c r="D150" s="301">
        <v>8880</v>
      </c>
      <c r="E150" s="301">
        <v>7320</v>
      </c>
      <c r="F150" s="36">
        <v>0</v>
      </c>
      <c r="G150" s="36">
        <v>0</v>
      </c>
      <c r="H150" s="36">
        <v>0</v>
      </c>
      <c r="I150" s="301">
        <f aca="true" t="shared" si="13" ref="I150:J154">F150+C150+I120+F120+C120+I90+F90+C90</f>
        <v>240247</v>
      </c>
      <c r="J150" s="301">
        <f t="shared" si="13"/>
        <v>244357</v>
      </c>
      <c r="K150" s="350">
        <f aca="true" t="shared" si="14" ref="K150:K167">E90+H90+K90+E120+H120+K120+E150+H150</f>
        <v>239190</v>
      </c>
    </row>
    <row r="151" spans="1:11" ht="25.5">
      <c r="A151" s="299" t="s">
        <v>9</v>
      </c>
      <c r="B151" s="574" t="s">
        <v>85</v>
      </c>
      <c r="C151" s="37">
        <v>2676</v>
      </c>
      <c r="D151" s="37">
        <v>2676</v>
      </c>
      <c r="E151" s="37"/>
      <c r="F151" s="36">
        <v>0</v>
      </c>
      <c r="G151" s="36">
        <v>0</v>
      </c>
      <c r="H151" s="36">
        <v>0</v>
      </c>
      <c r="I151" s="301">
        <f t="shared" si="13"/>
        <v>533820</v>
      </c>
      <c r="J151" s="301">
        <f t="shared" si="13"/>
        <v>586846</v>
      </c>
      <c r="K151" s="350">
        <f t="shared" si="14"/>
        <v>617969</v>
      </c>
    </row>
    <row r="152" spans="1:11" ht="12.75">
      <c r="A152" s="598" t="s">
        <v>86</v>
      </c>
      <c r="B152" s="574" t="s">
        <v>87</v>
      </c>
      <c r="C152" s="37">
        <v>0</v>
      </c>
      <c r="D152" s="37">
        <v>0</v>
      </c>
      <c r="E152" s="37"/>
      <c r="F152" s="36">
        <v>0</v>
      </c>
      <c r="G152" s="36">
        <v>0</v>
      </c>
      <c r="H152" s="36">
        <v>0</v>
      </c>
      <c r="I152" s="301">
        <f t="shared" si="13"/>
        <v>275203</v>
      </c>
      <c r="J152" s="301">
        <f t="shared" si="13"/>
        <v>282477</v>
      </c>
      <c r="K152" s="350">
        <f t="shared" si="14"/>
        <v>293663</v>
      </c>
    </row>
    <row r="153" spans="1:11" ht="12.75">
      <c r="A153" s="598"/>
      <c r="B153" s="574" t="s">
        <v>88</v>
      </c>
      <c r="C153" s="36">
        <v>0</v>
      </c>
      <c r="D153" s="36">
        <v>0</v>
      </c>
      <c r="E153" s="36"/>
      <c r="F153" s="36">
        <v>0</v>
      </c>
      <c r="G153" s="36">
        <v>0</v>
      </c>
      <c r="H153" s="36">
        <v>0</v>
      </c>
      <c r="I153" s="301">
        <f t="shared" si="13"/>
        <v>54353</v>
      </c>
      <c r="J153" s="301">
        <f t="shared" si="13"/>
        <v>56727</v>
      </c>
      <c r="K153" s="350">
        <f t="shared" si="14"/>
        <v>51052</v>
      </c>
    </row>
    <row r="154" spans="1:11" ht="12.75">
      <c r="A154" s="598"/>
      <c r="B154" s="351" t="s">
        <v>450</v>
      </c>
      <c r="C154" s="36">
        <v>0</v>
      </c>
      <c r="D154" s="36">
        <v>0</v>
      </c>
      <c r="E154" s="36"/>
      <c r="F154" s="36">
        <v>0</v>
      </c>
      <c r="G154" s="36">
        <v>0</v>
      </c>
      <c r="H154" s="36">
        <v>0</v>
      </c>
      <c r="I154" s="301">
        <f t="shared" si="13"/>
        <v>51492</v>
      </c>
      <c r="J154" s="301">
        <f t="shared" si="13"/>
        <v>51787</v>
      </c>
      <c r="K154" s="350">
        <f t="shared" si="14"/>
        <v>47221</v>
      </c>
    </row>
    <row r="155" spans="1:11" ht="12.75">
      <c r="A155" s="598" t="s">
        <v>89</v>
      </c>
      <c r="B155" s="574" t="s">
        <v>90</v>
      </c>
      <c r="C155" s="37">
        <v>1100</v>
      </c>
      <c r="D155" s="37"/>
      <c r="E155" s="37"/>
      <c r="F155" s="36">
        <v>0</v>
      </c>
      <c r="G155" s="36">
        <v>0</v>
      </c>
      <c r="H155" s="36">
        <v>0</v>
      </c>
      <c r="I155" s="301">
        <f aca="true" t="shared" si="15" ref="I155:I167">F155+C155+I125+F125+C125+I95+F95+C95</f>
        <v>204890</v>
      </c>
      <c r="J155" s="301">
        <f aca="true" t="shared" si="16" ref="J155:J167">G155+D155+J125+G125+D125+J95+G95+D95</f>
        <v>213441</v>
      </c>
      <c r="K155" s="350">
        <f t="shared" si="14"/>
        <v>199374</v>
      </c>
    </row>
    <row r="156" spans="1:11" ht="12.75">
      <c r="A156" s="598"/>
      <c r="B156" s="574" t="s">
        <v>717</v>
      </c>
      <c r="C156" s="36">
        <v>0</v>
      </c>
      <c r="D156" s="36">
        <v>0</v>
      </c>
      <c r="E156" s="36"/>
      <c r="F156" s="36">
        <v>0</v>
      </c>
      <c r="G156" s="36">
        <v>0</v>
      </c>
      <c r="H156" s="36">
        <v>0</v>
      </c>
      <c r="I156" s="301">
        <f t="shared" si="15"/>
        <v>51502</v>
      </c>
      <c r="J156" s="301">
        <f t="shared" si="16"/>
        <v>59231</v>
      </c>
      <c r="K156" s="350">
        <f t="shared" si="14"/>
        <v>50300</v>
      </c>
    </row>
    <row r="157" spans="1:11" ht="12.75">
      <c r="A157" s="598" t="s">
        <v>91</v>
      </c>
      <c r="B157" s="574" t="s">
        <v>92</v>
      </c>
      <c r="C157" s="37">
        <v>0</v>
      </c>
      <c r="D157" s="37">
        <v>0</v>
      </c>
      <c r="E157" s="37"/>
      <c r="F157" s="36">
        <v>0</v>
      </c>
      <c r="G157" s="36">
        <v>0</v>
      </c>
      <c r="H157" s="36">
        <v>0</v>
      </c>
      <c r="I157" s="301">
        <f t="shared" si="15"/>
        <v>247141</v>
      </c>
      <c r="J157" s="301">
        <f t="shared" si="16"/>
        <v>248201</v>
      </c>
      <c r="K157" s="350">
        <f t="shared" si="14"/>
        <v>233308</v>
      </c>
    </row>
    <row r="158" spans="1:11" ht="12.75">
      <c r="A158" s="598"/>
      <c r="B158" s="351" t="s">
        <v>449</v>
      </c>
      <c r="C158" s="37">
        <v>0</v>
      </c>
      <c r="D158" s="37">
        <v>0</v>
      </c>
      <c r="E158" s="37"/>
      <c r="F158" s="36">
        <v>0</v>
      </c>
      <c r="G158" s="36">
        <v>0</v>
      </c>
      <c r="H158" s="36">
        <v>0</v>
      </c>
      <c r="I158" s="301">
        <f t="shared" si="15"/>
        <v>12060</v>
      </c>
      <c r="J158" s="301">
        <f t="shared" si="16"/>
        <v>12060</v>
      </c>
      <c r="K158" s="350">
        <f t="shared" si="14"/>
        <v>11302</v>
      </c>
    </row>
    <row r="159" spans="1:11" ht="12.75">
      <c r="A159" s="299" t="s">
        <v>93</v>
      </c>
      <c r="B159" s="574" t="s">
        <v>94</v>
      </c>
      <c r="C159" s="37">
        <v>0</v>
      </c>
      <c r="D159" s="37">
        <v>0</v>
      </c>
      <c r="E159" s="37"/>
      <c r="F159" s="36">
        <v>0</v>
      </c>
      <c r="G159" s="36">
        <v>0</v>
      </c>
      <c r="H159" s="36">
        <v>0</v>
      </c>
      <c r="I159" s="301">
        <f t="shared" si="15"/>
        <v>234186</v>
      </c>
      <c r="J159" s="301">
        <f t="shared" si="16"/>
        <v>239486</v>
      </c>
      <c r="K159" s="350">
        <f t="shared" si="14"/>
        <v>250496</v>
      </c>
    </row>
    <row r="160" spans="1:11" ht="12.75">
      <c r="A160" s="299" t="s">
        <v>95</v>
      </c>
      <c r="B160" s="574" t="s">
        <v>96</v>
      </c>
      <c r="C160" s="37">
        <v>0</v>
      </c>
      <c r="D160" s="37">
        <v>0</v>
      </c>
      <c r="E160" s="37"/>
      <c r="F160" s="36">
        <v>0</v>
      </c>
      <c r="G160" s="36">
        <v>0</v>
      </c>
      <c r="H160" s="36">
        <v>0</v>
      </c>
      <c r="I160" s="301">
        <f t="shared" si="15"/>
        <v>135380</v>
      </c>
      <c r="J160" s="301">
        <f t="shared" si="16"/>
        <v>144733</v>
      </c>
      <c r="K160" s="350">
        <f t="shared" si="14"/>
        <v>155855</v>
      </c>
    </row>
    <row r="161" spans="1:11" ht="12.75">
      <c r="A161" s="598" t="s">
        <v>97</v>
      </c>
      <c r="B161" s="574" t="s">
        <v>98</v>
      </c>
      <c r="C161" s="37">
        <v>0</v>
      </c>
      <c r="D161" s="37">
        <v>4008</v>
      </c>
      <c r="E161" s="37"/>
      <c r="F161" s="36">
        <v>0</v>
      </c>
      <c r="G161" s="36">
        <v>0</v>
      </c>
      <c r="H161" s="36">
        <v>0</v>
      </c>
      <c r="I161" s="301">
        <f t="shared" si="15"/>
        <v>35185</v>
      </c>
      <c r="J161" s="301">
        <f t="shared" si="16"/>
        <v>57940</v>
      </c>
      <c r="K161" s="350">
        <f t="shared" si="14"/>
        <v>41986</v>
      </c>
    </row>
    <row r="162" spans="1:11" ht="12.75">
      <c r="A162" s="598"/>
      <c r="B162" s="574" t="s">
        <v>99</v>
      </c>
      <c r="C162" s="36">
        <v>0</v>
      </c>
      <c r="D162" s="36">
        <v>0</v>
      </c>
      <c r="E162" s="36"/>
      <c r="F162" s="36">
        <v>0</v>
      </c>
      <c r="G162" s="36">
        <v>0</v>
      </c>
      <c r="H162" s="36">
        <v>0</v>
      </c>
      <c r="I162" s="301">
        <f t="shared" si="15"/>
        <v>23821</v>
      </c>
      <c r="J162" s="301">
        <f t="shared" si="16"/>
        <v>26821</v>
      </c>
      <c r="K162" s="350">
        <f t="shared" si="14"/>
        <v>25379</v>
      </c>
    </row>
    <row r="163" spans="1:11" ht="12.75">
      <c r="A163" s="598" t="s">
        <v>100</v>
      </c>
      <c r="B163" s="574" t="s">
        <v>101</v>
      </c>
      <c r="C163" s="37">
        <v>0</v>
      </c>
      <c r="D163" s="37">
        <v>950</v>
      </c>
      <c r="E163" s="37"/>
      <c r="F163" s="36">
        <v>0</v>
      </c>
      <c r="G163" s="36">
        <v>0</v>
      </c>
      <c r="H163" s="36">
        <v>0</v>
      </c>
      <c r="I163" s="301">
        <f t="shared" si="15"/>
        <v>31585</v>
      </c>
      <c r="J163" s="301">
        <f t="shared" si="16"/>
        <v>34688</v>
      </c>
      <c r="K163" s="350">
        <f t="shared" si="14"/>
        <v>33858</v>
      </c>
    </row>
    <row r="164" spans="1:11" ht="12.75">
      <c r="A164" s="598"/>
      <c r="B164" s="574" t="s">
        <v>102</v>
      </c>
      <c r="C164" s="36">
        <v>0</v>
      </c>
      <c r="D164" s="36">
        <v>0</v>
      </c>
      <c r="E164" s="36"/>
      <c r="F164" s="36">
        <v>0</v>
      </c>
      <c r="G164" s="36">
        <v>0</v>
      </c>
      <c r="H164" s="36">
        <v>0</v>
      </c>
      <c r="I164" s="301">
        <f t="shared" si="15"/>
        <v>17100</v>
      </c>
      <c r="J164" s="301">
        <f t="shared" si="16"/>
        <v>17667</v>
      </c>
      <c r="K164" s="350">
        <f t="shared" si="14"/>
        <v>17721</v>
      </c>
    </row>
    <row r="165" spans="1:11" ht="12.75">
      <c r="A165" s="299" t="s">
        <v>103</v>
      </c>
      <c r="B165" s="574" t="s">
        <v>104</v>
      </c>
      <c r="C165" s="37">
        <v>170</v>
      </c>
      <c r="D165" s="37">
        <v>97</v>
      </c>
      <c r="E165" s="37"/>
      <c r="F165" s="36">
        <v>0</v>
      </c>
      <c r="G165" s="36">
        <v>0</v>
      </c>
      <c r="H165" s="36">
        <v>0</v>
      </c>
      <c r="I165" s="301">
        <f t="shared" si="15"/>
        <v>237944</v>
      </c>
      <c r="J165" s="301">
        <f t="shared" si="16"/>
        <v>242531</v>
      </c>
      <c r="K165" s="350">
        <f t="shared" si="14"/>
        <v>236034</v>
      </c>
    </row>
    <row r="166" spans="1:11" ht="12.75">
      <c r="A166" s="299" t="s">
        <v>105</v>
      </c>
      <c r="B166" s="574" t="s">
        <v>107</v>
      </c>
      <c r="C166" s="37">
        <v>0</v>
      </c>
      <c r="D166" s="37">
        <v>0</v>
      </c>
      <c r="E166" s="37"/>
      <c r="F166" s="36">
        <v>0</v>
      </c>
      <c r="G166" s="36">
        <v>0</v>
      </c>
      <c r="H166" s="36">
        <v>0</v>
      </c>
      <c r="I166" s="301">
        <f t="shared" si="15"/>
        <v>50997</v>
      </c>
      <c r="J166" s="301">
        <f t="shared" si="16"/>
        <v>70026</v>
      </c>
      <c r="K166" s="350">
        <f t="shared" si="14"/>
        <v>59378</v>
      </c>
    </row>
    <row r="167" spans="1:11" ht="16.5" customHeight="1" thickBot="1">
      <c r="A167" s="576" t="s">
        <v>106</v>
      </c>
      <c r="B167" s="575" t="s">
        <v>259</v>
      </c>
      <c r="C167" s="352">
        <v>0</v>
      </c>
      <c r="D167" s="352">
        <v>0</v>
      </c>
      <c r="E167" s="352"/>
      <c r="F167" s="353">
        <v>0</v>
      </c>
      <c r="G167" s="353">
        <v>0</v>
      </c>
      <c r="H167" s="353">
        <v>0</v>
      </c>
      <c r="I167" s="354">
        <f t="shared" si="15"/>
        <v>125374</v>
      </c>
      <c r="J167" s="354">
        <f t="shared" si="16"/>
        <v>132077</v>
      </c>
      <c r="K167" s="355">
        <f t="shared" si="14"/>
        <v>95969</v>
      </c>
    </row>
    <row r="168" spans="1:11" ht="13.5" thickBot="1">
      <c r="A168" s="356"/>
      <c r="B168" s="357" t="s">
        <v>108</v>
      </c>
      <c r="C168" s="366">
        <f aca="true" t="shared" si="17" ref="C168:K168">SUM(C150:C167)</f>
        <v>12826</v>
      </c>
      <c r="D168" s="366">
        <f>SUM(D150:D167)</f>
        <v>16611</v>
      </c>
      <c r="E168" s="366">
        <f>SUM(E150:E167)</f>
        <v>7320</v>
      </c>
      <c r="F168" s="366">
        <f>SUM(F150:F167)</f>
        <v>0</v>
      </c>
      <c r="G168" s="366">
        <f>SUM(G150:G167)</f>
        <v>0</v>
      </c>
      <c r="H168" s="366">
        <f>SUM(H150:H167)</f>
        <v>0</v>
      </c>
      <c r="I168" s="366">
        <f t="shared" si="17"/>
        <v>2562280</v>
      </c>
      <c r="J168" s="366">
        <f t="shared" si="17"/>
        <v>2721096</v>
      </c>
      <c r="K168" s="367">
        <f t="shared" si="17"/>
        <v>2660055</v>
      </c>
    </row>
    <row r="169" spans="1:11" ht="13.5" thickBot="1">
      <c r="A169" s="577" t="s">
        <v>109</v>
      </c>
      <c r="B169" s="361" t="s">
        <v>110</v>
      </c>
      <c r="C169" s="362">
        <v>0</v>
      </c>
      <c r="D169" s="362">
        <v>0</v>
      </c>
      <c r="E169" s="362">
        <v>0</v>
      </c>
      <c r="F169" s="363">
        <v>0</v>
      </c>
      <c r="G169" s="363">
        <v>0</v>
      </c>
      <c r="H169" s="363">
        <v>0</v>
      </c>
      <c r="I169" s="364">
        <f>F169+C169+I139+F139+C139+I109+F109+C109</f>
        <v>1519564</v>
      </c>
      <c r="J169" s="364">
        <f>G169+D169+J139+G139+D139+J109+G109+D109</f>
        <v>1542024</v>
      </c>
      <c r="K169" s="365">
        <f>E109+H109+K109+E139+H139+K139+E169+H169</f>
        <v>1317134</v>
      </c>
    </row>
    <row r="170" spans="1:11" ht="13.5" thickBot="1">
      <c r="A170" s="356"/>
      <c r="B170" s="357" t="s">
        <v>111</v>
      </c>
      <c r="C170" s="358">
        <f aca="true" t="shared" si="18" ref="C170:K170">SUM(C168:C169)</f>
        <v>12826</v>
      </c>
      <c r="D170" s="358">
        <f t="shared" si="18"/>
        <v>16611</v>
      </c>
      <c r="E170" s="358">
        <f t="shared" si="18"/>
        <v>7320</v>
      </c>
      <c r="F170" s="358">
        <f t="shared" si="18"/>
        <v>0</v>
      </c>
      <c r="G170" s="358">
        <f t="shared" si="18"/>
        <v>0</v>
      </c>
      <c r="H170" s="358">
        <f t="shared" si="18"/>
        <v>0</v>
      </c>
      <c r="I170" s="359">
        <f t="shared" si="18"/>
        <v>4081844</v>
      </c>
      <c r="J170" s="359">
        <f t="shared" si="18"/>
        <v>4263120</v>
      </c>
      <c r="K170" s="360">
        <f t="shared" si="18"/>
        <v>3977189</v>
      </c>
    </row>
    <row r="179" ht="15.75">
      <c r="A179" s="53"/>
    </row>
    <row r="180" ht="15.75">
      <c r="A180" s="54"/>
    </row>
    <row r="181" ht="15.75">
      <c r="A181" s="20"/>
    </row>
    <row r="182" ht="15.75">
      <c r="A182" s="20"/>
    </row>
    <row r="183" ht="12.75">
      <c r="A183" s="592"/>
    </row>
    <row r="184" ht="12.75">
      <c r="A184" s="592"/>
    </row>
    <row r="185" ht="12.75">
      <c r="A185" s="592"/>
    </row>
    <row r="186" ht="12.75">
      <c r="A186" s="592"/>
    </row>
    <row r="187" ht="15.75">
      <c r="A187" s="20"/>
    </row>
    <row r="188" ht="15.75">
      <c r="A188" s="20"/>
    </row>
    <row r="189" ht="15.75">
      <c r="A189" s="20"/>
    </row>
    <row r="190" ht="12.75">
      <c r="A190" s="592"/>
    </row>
    <row r="191" ht="12.75">
      <c r="A191" s="592"/>
    </row>
    <row r="192" ht="12.75">
      <c r="A192" s="592"/>
    </row>
    <row r="193" ht="12.75">
      <c r="A193" s="592"/>
    </row>
    <row r="194" ht="15.75">
      <c r="A194" s="20"/>
    </row>
    <row r="195" ht="15.75">
      <c r="A195" s="20"/>
    </row>
    <row r="196" ht="15.75">
      <c r="A196" s="20"/>
    </row>
    <row r="197" ht="15.75">
      <c r="A197" s="20"/>
    </row>
    <row r="198" ht="15.75">
      <c r="A198" s="20"/>
    </row>
    <row r="199" ht="12.75">
      <c r="A199" s="8"/>
    </row>
    <row r="200" ht="12.75">
      <c r="A200" s="8"/>
    </row>
  </sheetData>
  <mergeCells count="53">
    <mergeCell ref="A127:A128"/>
    <mergeCell ref="A157:A158"/>
    <mergeCell ref="A9:A11"/>
    <mergeCell ref="A34:A36"/>
    <mergeCell ref="A62:A64"/>
    <mergeCell ref="A92:A94"/>
    <mergeCell ref="A122:A124"/>
    <mergeCell ref="A152:A154"/>
    <mergeCell ref="A14:A15"/>
    <mergeCell ref="A39:A40"/>
    <mergeCell ref="A97:A98"/>
    <mergeCell ref="B1:K1"/>
    <mergeCell ref="B3:K3"/>
    <mergeCell ref="C88:E88"/>
    <mergeCell ref="F88:H88"/>
    <mergeCell ref="I88:K88"/>
    <mergeCell ref="A95:A96"/>
    <mergeCell ref="A43:A44"/>
    <mergeCell ref="A45:A46"/>
    <mergeCell ref="A73:A74"/>
    <mergeCell ref="A67:A68"/>
    <mergeCell ref="I5:K5"/>
    <mergeCell ref="F30:H30"/>
    <mergeCell ref="I30:K30"/>
    <mergeCell ref="A37:A38"/>
    <mergeCell ref="F5:H5"/>
    <mergeCell ref="A12:A13"/>
    <mergeCell ref="A18:A19"/>
    <mergeCell ref="A20:A21"/>
    <mergeCell ref="C118:E118"/>
    <mergeCell ref="A190:A191"/>
    <mergeCell ref="A192:A193"/>
    <mergeCell ref="C5:E5"/>
    <mergeCell ref="C30:E30"/>
    <mergeCell ref="C58:E58"/>
    <mergeCell ref="A65:A66"/>
    <mergeCell ref="A183:A184"/>
    <mergeCell ref="A185:A186"/>
    <mergeCell ref="A71:A72"/>
    <mergeCell ref="F118:H118"/>
    <mergeCell ref="I118:K118"/>
    <mergeCell ref="A2:K2"/>
    <mergeCell ref="A161:A162"/>
    <mergeCell ref="A125:A126"/>
    <mergeCell ref="A131:A132"/>
    <mergeCell ref="A133:A134"/>
    <mergeCell ref="A101:A102"/>
    <mergeCell ref="A103:A104"/>
    <mergeCell ref="C148:E148"/>
    <mergeCell ref="A163:A164"/>
    <mergeCell ref="F148:H148"/>
    <mergeCell ref="I148:K148"/>
    <mergeCell ref="A155:A156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rowBreaks count="2" manualBreakCount="2">
    <brk id="55" max="10" man="1"/>
    <brk id="115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50"/>
  </sheetPr>
  <dimension ref="A1:J119"/>
  <sheetViews>
    <sheetView workbookViewId="0" topLeftCell="A91">
      <selection activeCell="E103" sqref="E103"/>
    </sheetView>
  </sheetViews>
  <sheetFormatPr defaultColWidth="9.140625" defaultRowHeight="12.75"/>
  <cols>
    <col min="1" max="1" width="4.7109375" style="0" customWidth="1"/>
    <col min="2" max="2" width="39.140625" style="0" customWidth="1"/>
    <col min="3" max="3" width="10.57421875" style="0" customWidth="1"/>
    <col min="4" max="4" width="10.140625" style="0" customWidth="1"/>
    <col min="5" max="5" width="11.140625" style="0" customWidth="1"/>
    <col min="7" max="7" width="12.00390625" style="0" bestFit="1" customWidth="1"/>
  </cols>
  <sheetData>
    <row r="1" spans="1:5" ht="15.75">
      <c r="A1" s="626" t="s">
        <v>247</v>
      </c>
      <c r="B1" s="626"/>
      <c r="C1" s="626"/>
      <c r="D1" s="626"/>
      <c r="E1" s="626"/>
    </row>
    <row r="2" spans="1:6" ht="12.75">
      <c r="A2" s="606" t="s">
        <v>718</v>
      </c>
      <c r="B2" s="606"/>
      <c r="C2" s="606"/>
      <c r="D2" s="606"/>
      <c r="E2" s="606"/>
      <c r="F2" s="52"/>
    </row>
    <row r="3" spans="1:5" ht="16.5" thickBot="1">
      <c r="A3" s="627" t="s">
        <v>688</v>
      </c>
      <c r="B3" s="627"/>
      <c r="C3" s="627"/>
      <c r="D3" s="627"/>
      <c r="E3" s="627"/>
    </row>
    <row r="4" spans="1:5" ht="16.5" thickBot="1">
      <c r="A4" s="376"/>
      <c r="B4" s="377"/>
      <c r="C4" s="377"/>
      <c r="D4" s="377"/>
      <c r="E4" s="378" t="s">
        <v>485</v>
      </c>
    </row>
    <row r="5" spans="1:5" ht="31.5" customHeight="1" thickTop="1">
      <c r="A5" s="317" t="s">
        <v>125</v>
      </c>
      <c r="B5" s="624" t="s">
        <v>1</v>
      </c>
      <c r="C5" s="624" t="s">
        <v>472</v>
      </c>
      <c r="D5" s="624" t="s">
        <v>520</v>
      </c>
      <c r="E5" s="624" t="s">
        <v>519</v>
      </c>
    </row>
    <row r="6" spans="1:5" ht="36.75" customHeight="1" thickBot="1">
      <c r="A6" s="233" t="s">
        <v>126</v>
      </c>
      <c r="B6" s="625"/>
      <c r="C6" s="625"/>
      <c r="D6" s="625"/>
      <c r="E6" s="625"/>
    </row>
    <row r="7" spans="1:9" ht="15" customHeight="1">
      <c r="A7" s="379" t="s">
        <v>127</v>
      </c>
      <c r="B7" s="23" t="s">
        <v>128</v>
      </c>
      <c r="C7" s="184">
        <v>255408</v>
      </c>
      <c r="D7" s="184">
        <v>258416</v>
      </c>
      <c r="E7" s="184">
        <v>276500</v>
      </c>
      <c r="F7" s="13"/>
      <c r="H7" s="186"/>
      <c r="I7" s="186"/>
    </row>
    <row r="8" spans="1:9" ht="15" customHeight="1">
      <c r="A8" s="380" t="s">
        <v>129</v>
      </c>
      <c r="B8" s="24" t="s">
        <v>130</v>
      </c>
      <c r="C8" s="41">
        <v>72521</v>
      </c>
      <c r="D8" s="41">
        <v>73453</v>
      </c>
      <c r="E8" s="41">
        <v>76500</v>
      </c>
      <c r="F8" s="13"/>
      <c r="H8" s="186"/>
      <c r="I8" s="186"/>
    </row>
    <row r="9" spans="1:9" ht="15" customHeight="1">
      <c r="A9" s="380" t="s">
        <v>22</v>
      </c>
      <c r="B9" s="24" t="s">
        <v>131</v>
      </c>
      <c r="C9" s="41">
        <f>SUM(C11:C49)-C25</f>
        <v>446982</v>
      </c>
      <c r="D9" s="41">
        <f>SUM(D11:D49)-D25</f>
        <v>469862</v>
      </c>
      <c r="E9" s="41">
        <f>SUM(E11:E49)-E25</f>
        <v>640198</v>
      </c>
      <c r="F9" s="321"/>
      <c r="H9" s="186"/>
      <c r="I9" s="186"/>
    </row>
    <row r="10" spans="1:8" ht="15" customHeight="1">
      <c r="A10" s="593"/>
      <c r="B10" s="25" t="s">
        <v>132</v>
      </c>
      <c r="C10" s="42"/>
      <c r="D10" s="43"/>
      <c r="E10" s="42"/>
      <c r="F10" s="8"/>
      <c r="H10" s="186"/>
    </row>
    <row r="11" spans="1:6" ht="15" customHeight="1">
      <c r="A11" s="594"/>
      <c r="B11" s="26" t="s">
        <v>133</v>
      </c>
      <c r="C11" s="43">
        <v>300</v>
      </c>
      <c r="D11" s="43">
        <v>300</v>
      </c>
      <c r="E11" s="322">
        <v>100</v>
      </c>
      <c r="F11" s="13"/>
    </row>
    <row r="12" spans="1:6" ht="15" customHeight="1">
      <c r="A12" s="594"/>
      <c r="B12" s="26" t="s">
        <v>134</v>
      </c>
      <c r="C12" s="43">
        <v>5500</v>
      </c>
      <c r="D12" s="43">
        <v>6160</v>
      </c>
      <c r="E12" s="322">
        <v>5500</v>
      </c>
      <c r="F12" s="13"/>
    </row>
    <row r="13" spans="1:6" ht="15" customHeight="1">
      <c r="A13" s="594"/>
      <c r="B13" s="26" t="s">
        <v>442</v>
      </c>
      <c r="C13" s="43">
        <v>300</v>
      </c>
      <c r="D13" s="43">
        <v>335</v>
      </c>
      <c r="E13" s="322">
        <v>300</v>
      </c>
      <c r="F13" s="13"/>
    </row>
    <row r="14" spans="1:6" ht="15" customHeight="1">
      <c r="A14" s="594"/>
      <c r="B14" s="26" t="s">
        <v>443</v>
      </c>
      <c r="C14" s="43">
        <v>1500</v>
      </c>
      <c r="D14" s="43">
        <v>1500</v>
      </c>
      <c r="E14" s="322">
        <v>1500</v>
      </c>
      <c r="F14" s="13"/>
    </row>
    <row r="15" spans="1:6" ht="15" customHeight="1">
      <c r="A15" s="594"/>
      <c r="B15" s="26" t="s">
        <v>444</v>
      </c>
      <c r="C15" s="43">
        <v>800</v>
      </c>
      <c r="D15" s="43">
        <v>1100</v>
      </c>
      <c r="E15" s="322">
        <v>800</v>
      </c>
      <c r="F15" s="13"/>
    </row>
    <row r="16" spans="1:8" ht="15" customHeight="1">
      <c r="A16" s="594"/>
      <c r="B16" s="26" t="s">
        <v>135</v>
      </c>
      <c r="C16" s="43">
        <v>4000</v>
      </c>
      <c r="D16" s="43">
        <v>4000</v>
      </c>
      <c r="E16" s="322">
        <v>4000</v>
      </c>
      <c r="F16" s="13"/>
      <c r="G16" s="187"/>
      <c r="H16" s="186"/>
    </row>
    <row r="17" spans="1:8" ht="15" customHeight="1">
      <c r="A17" s="594"/>
      <c r="B17" s="26" t="s">
        <v>136</v>
      </c>
      <c r="C17" s="43">
        <v>3000</v>
      </c>
      <c r="D17" s="43">
        <v>13612</v>
      </c>
      <c r="E17" s="322">
        <v>3000</v>
      </c>
      <c r="F17" s="13"/>
      <c r="G17" s="64"/>
      <c r="H17" s="186"/>
    </row>
    <row r="18" spans="1:8" ht="15" customHeight="1">
      <c r="A18" s="594"/>
      <c r="B18" s="26" t="s">
        <v>137</v>
      </c>
      <c r="C18" s="43">
        <v>450</v>
      </c>
      <c r="D18" s="43">
        <v>450</v>
      </c>
      <c r="E18" s="322">
        <v>450</v>
      </c>
      <c r="F18" s="13"/>
      <c r="G18" s="64"/>
      <c r="H18" s="186"/>
    </row>
    <row r="19" spans="1:7" ht="15" customHeight="1">
      <c r="A19" s="594"/>
      <c r="B19" s="26" t="s">
        <v>138</v>
      </c>
      <c r="C19" s="43">
        <v>2000</v>
      </c>
      <c r="D19" s="43">
        <v>3046</v>
      </c>
      <c r="E19" s="323">
        <v>2000</v>
      </c>
      <c r="F19" s="13"/>
      <c r="G19" s="186"/>
    </row>
    <row r="20" spans="1:6" ht="15" customHeight="1">
      <c r="A20" s="594"/>
      <c r="B20" s="26" t="s">
        <v>445</v>
      </c>
      <c r="C20" s="43">
        <v>7700</v>
      </c>
      <c r="D20" s="43">
        <v>7735</v>
      </c>
      <c r="E20" s="322">
        <v>4600</v>
      </c>
      <c r="F20" s="13"/>
    </row>
    <row r="21" spans="1:8" ht="15" customHeight="1">
      <c r="A21" s="594"/>
      <c r="B21" s="26" t="s">
        <v>446</v>
      </c>
      <c r="C21" s="43">
        <v>800</v>
      </c>
      <c r="D21" s="43">
        <v>800</v>
      </c>
      <c r="E21" s="322">
        <v>800</v>
      </c>
      <c r="F21" s="13"/>
      <c r="H21" s="188"/>
    </row>
    <row r="22" spans="1:6" ht="15" customHeight="1">
      <c r="A22" s="594"/>
      <c r="B22" s="26" t="s">
        <v>139</v>
      </c>
      <c r="C22" s="43">
        <v>41500</v>
      </c>
      <c r="D22" s="43">
        <v>46884</v>
      </c>
      <c r="E22" s="322">
        <v>50000</v>
      </c>
      <c r="F22" s="13"/>
    </row>
    <row r="23" spans="1:6" ht="15" customHeight="1">
      <c r="A23" s="594"/>
      <c r="B23" s="26" t="s">
        <v>140</v>
      </c>
      <c r="C23" s="43">
        <v>31000</v>
      </c>
      <c r="D23" s="43">
        <v>40800</v>
      </c>
      <c r="E23" s="42">
        <v>43000</v>
      </c>
      <c r="F23" s="13"/>
    </row>
    <row r="24" spans="1:10" ht="15" customHeight="1">
      <c r="A24" s="594"/>
      <c r="B24" s="26" t="s">
        <v>141</v>
      </c>
      <c r="C24" s="43">
        <v>6000</v>
      </c>
      <c r="D24" s="43">
        <v>6000</v>
      </c>
      <c r="E24" s="42">
        <v>6000</v>
      </c>
      <c r="F24" s="13"/>
      <c r="H24" s="186"/>
      <c r="I24" s="186"/>
      <c r="J24" s="186"/>
    </row>
    <row r="25" spans="1:6" ht="15" customHeight="1">
      <c r="A25" s="594"/>
      <c r="B25" s="185" t="s">
        <v>448</v>
      </c>
      <c r="C25" s="43">
        <v>1200</v>
      </c>
      <c r="D25" s="43">
        <v>1200</v>
      </c>
      <c r="E25" s="42">
        <v>1200</v>
      </c>
      <c r="F25" s="13"/>
    </row>
    <row r="26" spans="1:6" ht="15" customHeight="1">
      <c r="A26" s="594"/>
      <c r="B26" s="26" t="s">
        <v>142</v>
      </c>
      <c r="C26" s="43">
        <v>2800</v>
      </c>
      <c r="D26" s="43">
        <v>2950</v>
      </c>
      <c r="E26" s="42">
        <v>3600</v>
      </c>
      <c r="F26" s="13"/>
    </row>
    <row r="27" spans="1:6" ht="15" customHeight="1">
      <c r="A27" s="594"/>
      <c r="B27" s="26" t="s">
        <v>143</v>
      </c>
      <c r="C27" s="43">
        <v>21000</v>
      </c>
      <c r="D27" s="43">
        <v>23000</v>
      </c>
      <c r="E27" s="42">
        <v>21000</v>
      </c>
      <c r="F27" s="13"/>
    </row>
    <row r="28" spans="1:6" ht="29.25" customHeight="1">
      <c r="A28" s="594"/>
      <c r="B28" s="26" t="s">
        <v>727</v>
      </c>
      <c r="C28" s="43">
        <v>24000</v>
      </c>
      <c r="D28" s="43">
        <v>24000</v>
      </c>
      <c r="E28" s="42">
        <v>33000</v>
      </c>
      <c r="F28" s="13"/>
    </row>
    <row r="29" spans="1:6" ht="15" customHeight="1">
      <c r="A29" s="594"/>
      <c r="B29" s="26" t="s">
        <v>144</v>
      </c>
      <c r="C29" s="43">
        <v>600</v>
      </c>
      <c r="D29" s="43">
        <v>600</v>
      </c>
      <c r="E29" s="42">
        <v>600</v>
      </c>
      <c r="F29" s="13"/>
    </row>
    <row r="30" spans="1:6" ht="15" customHeight="1">
      <c r="A30" s="594"/>
      <c r="B30" s="26" t="s">
        <v>145</v>
      </c>
      <c r="C30" s="43">
        <v>3200</v>
      </c>
      <c r="D30" s="43">
        <v>4650</v>
      </c>
      <c r="E30" s="42">
        <v>4500</v>
      </c>
      <c r="F30" s="13"/>
    </row>
    <row r="31" spans="1:7" ht="26.25" customHeight="1">
      <c r="A31" s="594"/>
      <c r="B31" s="26" t="s">
        <v>452</v>
      </c>
      <c r="C31" s="43">
        <v>66200</v>
      </c>
      <c r="D31" s="43">
        <v>76177</v>
      </c>
      <c r="E31" s="42">
        <v>85000</v>
      </c>
      <c r="F31" s="13"/>
      <c r="G31" s="186"/>
    </row>
    <row r="32" spans="1:6" ht="15" customHeight="1">
      <c r="A32" s="594"/>
      <c r="B32" s="26" t="s">
        <v>147</v>
      </c>
      <c r="C32" s="43">
        <v>3600</v>
      </c>
      <c r="D32" s="43">
        <v>3600</v>
      </c>
      <c r="E32" s="42">
        <v>3600</v>
      </c>
      <c r="F32" s="13"/>
    </row>
    <row r="33" spans="1:6" ht="15" customHeight="1">
      <c r="A33" s="594"/>
      <c r="B33" s="26" t="s">
        <v>148</v>
      </c>
      <c r="C33" s="43">
        <v>700</v>
      </c>
      <c r="D33" s="43">
        <v>700</v>
      </c>
      <c r="E33" s="42">
        <v>700</v>
      </c>
      <c r="F33" s="13"/>
    </row>
    <row r="34" spans="1:6" ht="19.5" customHeight="1">
      <c r="A34" s="594"/>
      <c r="B34" s="26" t="s">
        <v>149</v>
      </c>
      <c r="C34" s="43">
        <v>4000</v>
      </c>
      <c r="D34" s="43">
        <v>4700</v>
      </c>
      <c r="E34" s="42">
        <v>4000</v>
      </c>
      <c r="F34" s="13"/>
    </row>
    <row r="35" spans="1:7" ht="15" customHeight="1">
      <c r="A35" s="594"/>
      <c r="B35" s="26" t="s">
        <v>150</v>
      </c>
      <c r="C35" s="43">
        <v>1400</v>
      </c>
      <c r="D35" s="43">
        <v>1400</v>
      </c>
      <c r="E35" s="42">
        <v>1000</v>
      </c>
      <c r="F35" s="13"/>
      <c r="G35" s="186"/>
    </row>
    <row r="36" spans="1:6" ht="15" customHeight="1">
      <c r="A36" s="594"/>
      <c r="B36" s="26" t="s">
        <v>151</v>
      </c>
      <c r="C36" s="43">
        <v>33000</v>
      </c>
      <c r="D36" s="43">
        <v>33850</v>
      </c>
      <c r="E36" s="42">
        <v>53950</v>
      </c>
      <c r="F36" s="13"/>
    </row>
    <row r="37" spans="1:6" ht="15" customHeight="1">
      <c r="A37" s="594"/>
      <c r="B37" s="26" t="s">
        <v>455</v>
      </c>
      <c r="C37" s="43">
        <v>8207</v>
      </c>
      <c r="D37" s="43">
        <v>8357</v>
      </c>
      <c r="E37" s="42">
        <v>2000</v>
      </c>
      <c r="F37" s="13"/>
    </row>
    <row r="38" spans="1:6" ht="15" customHeight="1">
      <c r="A38" s="594"/>
      <c r="B38" s="26" t="s">
        <v>447</v>
      </c>
      <c r="C38" s="43">
        <v>70000</v>
      </c>
      <c r="D38" s="43">
        <v>36272</v>
      </c>
      <c r="E38" s="42">
        <v>174448</v>
      </c>
      <c r="F38" s="13"/>
    </row>
    <row r="39" spans="1:6" ht="15" customHeight="1">
      <c r="A39" s="594"/>
      <c r="B39" s="26" t="s">
        <v>152</v>
      </c>
      <c r="C39" s="43">
        <v>65000</v>
      </c>
      <c r="D39" s="43">
        <v>74000</v>
      </c>
      <c r="E39" s="42">
        <v>75000</v>
      </c>
      <c r="F39" s="13"/>
    </row>
    <row r="40" spans="1:6" ht="15" customHeight="1">
      <c r="A40" s="594"/>
      <c r="B40" s="26" t="s">
        <v>153</v>
      </c>
      <c r="C40" s="43">
        <v>10000</v>
      </c>
      <c r="D40" s="43">
        <v>11000</v>
      </c>
      <c r="E40" s="42">
        <v>11000</v>
      </c>
      <c r="F40" s="13"/>
    </row>
    <row r="41" spans="1:6" ht="15" customHeight="1">
      <c r="A41" s="594"/>
      <c r="B41" s="26" t="s">
        <v>453</v>
      </c>
      <c r="C41" s="43">
        <v>10000</v>
      </c>
      <c r="D41" s="43">
        <v>10000</v>
      </c>
      <c r="E41" s="42">
        <v>10000</v>
      </c>
      <c r="F41" s="13"/>
    </row>
    <row r="42" spans="1:6" ht="15" customHeight="1">
      <c r="A42" s="594"/>
      <c r="B42" s="26" t="s">
        <v>454</v>
      </c>
      <c r="C42" s="43">
        <v>600</v>
      </c>
      <c r="D42" s="43">
        <v>1050</v>
      </c>
      <c r="E42" s="42">
        <v>650</v>
      </c>
      <c r="F42" s="13"/>
    </row>
    <row r="43" spans="1:6" ht="15" customHeight="1">
      <c r="A43" s="594"/>
      <c r="B43" s="26" t="s">
        <v>154</v>
      </c>
      <c r="C43" s="43">
        <v>1400</v>
      </c>
      <c r="D43" s="43"/>
      <c r="E43" s="42">
        <v>1400</v>
      </c>
      <c r="F43" s="13"/>
    </row>
    <row r="44" spans="1:6" ht="27" customHeight="1">
      <c r="A44" s="594"/>
      <c r="B44" s="26" t="s">
        <v>155</v>
      </c>
      <c r="C44" s="43">
        <v>400</v>
      </c>
      <c r="D44" s="43">
        <v>400</v>
      </c>
      <c r="E44" s="42">
        <v>400</v>
      </c>
      <c r="F44" s="13"/>
    </row>
    <row r="45" spans="1:6" ht="27.75" customHeight="1">
      <c r="A45" s="594"/>
      <c r="B45" s="26" t="s">
        <v>156</v>
      </c>
      <c r="C45" s="43">
        <v>3300</v>
      </c>
      <c r="D45" s="43">
        <v>1560</v>
      </c>
      <c r="E45" s="42">
        <v>3300</v>
      </c>
      <c r="F45" s="13"/>
    </row>
    <row r="46" spans="1:6" ht="15" customHeight="1">
      <c r="A46" s="594"/>
      <c r="B46" s="26" t="s">
        <v>157</v>
      </c>
      <c r="C46" s="43">
        <v>1500</v>
      </c>
      <c r="D46" s="43">
        <v>0</v>
      </c>
      <c r="E46" s="42"/>
      <c r="F46" s="13"/>
    </row>
    <row r="47" spans="1:6" ht="15" customHeight="1">
      <c r="A47" s="594"/>
      <c r="B47" s="26" t="s">
        <v>158</v>
      </c>
      <c r="C47" s="43">
        <v>5725</v>
      </c>
      <c r="D47" s="43">
        <v>157</v>
      </c>
      <c r="E47" s="42">
        <v>500</v>
      </c>
      <c r="F47" s="13"/>
    </row>
    <row r="48" spans="1:6" ht="27" customHeight="1">
      <c r="A48" s="594"/>
      <c r="B48" s="26" t="s">
        <v>517</v>
      </c>
      <c r="C48" s="43">
        <v>5000</v>
      </c>
      <c r="D48" s="43">
        <v>18217</v>
      </c>
      <c r="E48" s="42">
        <v>28000</v>
      </c>
      <c r="F48" s="13"/>
    </row>
    <row r="49" spans="1:6" ht="15" customHeight="1">
      <c r="A49" s="594"/>
      <c r="B49" s="26" t="s">
        <v>159</v>
      </c>
      <c r="C49" s="43">
        <v>500</v>
      </c>
      <c r="D49" s="43">
        <v>500</v>
      </c>
      <c r="E49" s="42">
        <v>500</v>
      </c>
      <c r="F49" s="13"/>
    </row>
    <row r="50" spans="1:6" ht="15" customHeight="1">
      <c r="A50" s="623"/>
      <c r="B50" s="26"/>
      <c r="C50" s="42"/>
      <c r="D50" s="42"/>
      <c r="E50" s="42"/>
      <c r="F50" s="374"/>
    </row>
    <row r="51" spans="1:7" ht="15" customHeight="1">
      <c r="A51" s="380" t="s">
        <v>26</v>
      </c>
      <c r="B51" s="27" t="s">
        <v>160</v>
      </c>
      <c r="C51" s="41">
        <f>C54+C61+C62+C63+C64+C65+C66+C67+C69+C90+C91</f>
        <v>124659</v>
      </c>
      <c r="D51" s="41">
        <f>D54+D63+D64+D65+D66+D67+D61+D62+D69+D90+D91</f>
        <v>122954</v>
      </c>
      <c r="E51" s="318">
        <f>E54+E61+E62+E63+E64+E65+E66+E67+E69+E90+E91</f>
        <v>77840</v>
      </c>
      <c r="F51" s="321"/>
      <c r="G51" s="186"/>
    </row>
    <row r="52" spans="1:6" ht="15" customHeight="1">
      <c r="A52" s="593"/>
      <c r="B52" s="28" t="s">
        <v>161</v>
      </c>
      <c r="C52" s="42"/>
      <c r="D52" s="42"/>
      <c r="E52" s="42"/>
      <c r="F52" s="8"/>
    </row>
    <row r="53" spans="1:6" ht="15" customHeight="1">
      <c r="A53" s="594"/>
      <c r="B53" s="25"/>
      <c r="C53" s="42"/>
      <c r="D53" s="42"/>
      <c r="E53" s="42"/>
      <c r="F53" s="8"/>
    </row>
    <row r="54" spans="1:6" ht="15" customHeight="1">
      <c r="A54" s="594"/>
      <c r="B54" s="29" t="s">
        <v>162</v>
      </c>
      <c r="C54" s="44">
        <v>3920</v>
      </c>
      <c r="D54" s="44">
        <v>6120</v>
      </c>
      <c r="E54" s="319">
        <v>4000</v>
      </c>
      <c r="F54" s="13"/>
    </row>
    <row r="55" spans="1:6" ht="15" customHeight="1">
      <c r="A55" s="594"/>
      <c r="B55" s="26" t="s">
        <v>163</v>
      </c>
      <c r="C55" s="43">
        <v>1960</v>
      </c>
      <c r="D55" s="43">
        <v>1960</v>
      </c>
      <c r="E55" s="42">
        <v>200</v>
      </c>
      <c r="F55" s="13"/>
    </row>
    <row r="56" spans="1:6" ht="15" customHeight="1">
      <c r="A56" s="594"/>
      <c r="B56" s="26" t="s">
        <v>164</v>
      </c>
      <c r="C56" s="43">
        <v>490</v>
      </c>
      <c r="D56" s="43">
        <v>2690</v>
      </c>
      <c r="E56" s="42"/>
      <c r="F56" s="13"/>
    </row>
    <row r="57" spans="1:6" ht="15" customHeight="1">
      <c r="A57" s="594"/>
      <c r="B57" s="26" t="s">
        <v>528</v>
      </c>
      <c r="C57" s="43"/>
      <c r="D57" s="43"/>
      <c r="E57" s="42">
        <v>2000</v>
      </c>
      <c r="F57" s="13"/>
    </row>
    <row r="58" spans="1:6" ht="15" customHeight="1">
      <c r="A58" s="594"/>
      <c r="B58" s="26" t="s">
        <v>529</v>
      </c>
      <c r="C58" s="43"/>
      <c r="D58" s="43"/>
      <c r="E58" s="42">
        <v>1600</v>
      </c>
      <c r="F58" s="13"/>
    </row>
    <row r="59" spans="1:6" ht="15" customHeight="1">
      <c r="A59" s="594"/>
      <c r="B59" s="26" t="s">
        <v>464</v>
      </c>
      <c r="C59" s="43">
        <v>196</v>
      </c>
      <c r="D59" s="529">
        <v>196</v>
      </c>
      <c r="E59" s="42">
        <v>200</v>
      </c>
      <c r="F59" s="13"/>
    </row>
    <row r="60" spans="1:6" ht="15" customHeight="1">
      <c r="A60" s="594"/>
      <c r="B60" s="26"/>
      <c r="C60" s="43"/>
      <c r="D60" s="529"/>
      <c r="E60" s="42"/>
      <c r="F60" s="13"/>
    </row>
    <row r="61" spans="1:6" ht="15" customHeight="1">
      <c r="A61" s="594"/>
      <c r="B61" s="26" t="s">
        <v>165</v>
      </c>
      <c r="C61" s="43">
        <v>1170</v>
      </c>
      <c r="D61" s="43">
        <v>1170</v>
      </c>
      <c r="E61" s="42">
        <v>1170</v>
      </c>
      <c r="F61" s="13"/>
    </row>
    <row r="62" spans="1:6" ht="15" customHeight="1">
      <c r="A62" s="594"/>
      <c r="B62" s="26" t="s">
        <v>166</v>
      </c>
      <c r="C62" s="43">
        <v>2940</v>
      </c>
      <c r="D62" s="43">
        <v>2940</v>
      </c>
      <c r="E62" s="42">
        <v>2940</v>
      </c>
      <c r="F62" s="13"/>
    </row>
    <row r="63" spans="1:6" ht="15" customHeight="1">
      <c r="A63" s="594"/>
      <c r="B63" s="26" t="s">
        <v>167</v>
      </c>
      <c r="C63" s="43">
        <v>290</v>
      </c>
      <c r="D63" s="43">
        <v>290</v>
      </c>
      <c r="E63" s="42">
        <v>290</v>
      </c>
      <c r="F63" s="13"/>
    </row>
    <row r="64" spans="1:6" ht="15" customHeight="1">
      <c r="A64" s="594"/>
      <c r="B64" s="26" t="s">
        <v>168</v>
      </c>
      <c r="C64" s="43">
        <v>170</v>
      </c>
      <c r="D64" s="43">
        <v>170</v>
      </c>
      <c r="E64" s="42">
        <v>170</v>
      </c>
      <c r="F64" s="13"/>
    </row>
    <row r="65" spans="1:6" ht="15" customHeight="1">
      <c r="A65" s="594"/>
      <c r="B65" s="26" t="s">
        <v>169</v>
      </c>
      <c r="C65" s="43">
        <v>2940</v>
      </c>
      <c r="D65" s="43">
        <v>2940</v>
      </c>
      <c r="E65" s="42">
        <v>2940</v>
      </c>
      <c r="F65" s="13"/>
    </row>
    <row r="66" spans="1:6" ht="15" customHeight="1">
      <c r="A66" s="594"/>
      <c r="B66" s="26" t="s">
        <v>170</v>
      </c>
      <c r="C66" s="43">
        <v>69587</v>
      </c>
      <c r="D66" s="43">
        <v>69587</v>
      </c>
      <c r="E66" s="42">
        <v>22900</v>
      </c>
      <c r="F66" s="13"/>
    </row>
    <row r="67" spans="1:6" ht="15" customHeight="1">
      <c r="A67" s="594"/>
      <c r="B67" s="26" t="s">
        <v>171</v>
      </c>
      <c r="C67" s="43">
        <v>1270</v>
      </c>
      <c r="D67" s="43">
        <v>1270</v>
      </c>
      <c r="E67" s="42">
        <v>1270</v>
      </c>
      <c r="F67" s="13"/>
    </row>
    <row r="68" spans="1:6" ht="15" customHeight="1">
      <c r="A68" s="594"/>
      <c r="B68" s="26"/>
      <c r="C68" s="42"/>
      <c r="D68" s="42"/>
      <c r="E68" s="42"/>
      <c r="F68" s="8"/>
    </row>
    <row r="69" spans="1:6" ht="15" customHeight="1">
      <c r="A69" s="594"/>
      <c r="B69" s="29" t="s">
        <v>172</v>
      </c>
      <c r="C69" s="44">
        <f>SUM(C70:C88)</f>
        <v>38060</v>
      </c>
      <c r="D69" s="44">
        <f>SUM(D70:D88)</f>
        <v>37837</v>
      </c>
      <c r="E69" s="319">
        <f>SUM(E70:E88)</f>
        <v>38160</v>
      </c>
      <c r="F69" s="375"/>
    </row>
    <row r="70" spans="1:6" ht="15" customHeight="1">
      <c r="A70" s="594"/>
      <c r="B70" s="25" t="s">
        <v>173</v>
      </c>
      <c r="C70" s="43">
        <v>10450</v>
      </c>
      <c r="D70" s="43">
        <v>10450</v>
      </c>
      <c r="E70" s="42">
        <v>11000</v>
      </c>
      <c r="F70" s="13"/>
    </row>
    <row r="71" spans="1:6" ht="15" customHeight="1">
      <c r="A71" s="594"/>
      <c r="B71" s="25" t="s">
        <v>174</v>
      </c>
      <c r="C71" s="43">
        <v>4900</v>
      </c>
      <c r="D71" s="43">
        <v>4900</v>
      </c>
      <c r="E71" s="42">
        <v>4020</v>
      </c>
      <c r="F71" s="13"/>
    </row>
    <row r="72" spans="1:6" ht="15" customHeight="1">
      <c r="A72" s="594"/>
      <c r="B72" s="25" t="s">
        <v>175</v>
      </c>
      <c r="C72" s="43"/>
      <c r="D72" s="43"/>
      <c r="E72" s="42"/>
      <c r="F72" s="13"/>
    </row>
    <row r="73" spans="1:6" ht="15" customHeight="1">
      <c r="A73" s="594"/>
      <c r="B73" s="26" t="s">
        <v>193</v>
      </c>
      <c r="C73" s="43">
        <v>3130</v>
      </c>
      <c r="D73" s="43">
        <v>3130</v>
      </c>
      <c r="E73" s="42">
        <v>3180</v>
      </c>
      <c r="F73" s="13"/>
    </row>
    <row r="74" spans="1:6" ht="15" customHeight="1">
      <c r="A74" s="594"/>
      <c r="B74" s="26" t="s">
        <v>194</v>
      </c>
      <c r="C74" s="43">
        <v>12740</v>
      </c>
      <c r="D74" s="43">
        <v>12740</v>
      </c>
      <c r="E74" s="42">
        <v>13000</v>
      </c>
      <c r="F74" s="13"/>
    </row>
    <row r="75" spans="1:6" ht="15" customHeight="1">
      <c r="A75" s="594"/>
      <c r="B75" s="26" t="s">
        <v>195</v>
      </c>
      <c r="C75" s="43">
        <v>3430</v>
      </c>
      <c r="D75" s="43">
        <v>3430</v>
      </c>
      <c r="E75" s="42">
        <v>3430</v>
      </c>
      <c r="F75" s="13"/>
    </row>
    <row r="76" spans="1:6" ht="15" customHeight="1">
      <c r="A76" s="594"/>
      <c r="B76" s="26" t="s">
        <v>196</v>
      </c>
      <c r="C76" s="43">
        <v>340</v>
      </c>
      <c r="D76" s="43">
        <v>340</v>
      </c>
      <c r="E76" s="42">
        <v>420</v>
      </c>
      <c r="F76" s="13"/>
    </row>
    <row r="77" spans="1:6" ht="15" customHeight="1">
      <c r="A77" s="594"/>
      <c r="B77" s="26" t="s">
        <v>197</v>
      </c>
      <c r="C77" s="43">
        <v>93</v>
      </c>
      <c r="D77" s="43">
        <v>93</v>
      </c>
      <c r="E77" s="42"/>
      <c r="F77" s="13"/>
    </row>
    <row r="78" spans="1:6" ht="15" customHeight="1">
      <c r="A78" s="594"/>
      <c r="B78" s="26" t="s">
        <v>198</v>
      </c>
      <c r="C78" s="43">
        <v>585</v>
      </c>
      <c r="D78" s="43">
        <v>585</v>
      </c>
      <c r="E78" s="42">
        <v>600</v>
      </c>
      <c r="F78" s="13"/>
    </row>
    <row r="79" spans="1:6" ht="15" customHeight="1">
      <c r="A79" s="594"/>
      <c r="B79" s="25" t="s">
        <v>199</v>
      </c>
      <c r="C79" s="43">
        <v>98</v>
      </c>
      <c r="D79" s="43">
        <v>98</v>
      </c>
      <c r="E79" s="42">
        <v>100</v>
      </c>
      <c r="F79" s="13"/>
    </row>
    <row r="80" spans="1:6" ht="15" customHeight="1">
      <c r="A80" s="594"/>
      <c r="B80" s="25" t="s">
        <v>200</v>
      </c>
      <c r="C80" s="43">
        <v>98</v>
      </c>
      <c r="D80" s="43">
        <v>98</v>
      </c>
      <c r="E80" s="42">
        <v>150</v>
      </c>
      <c r="F80" s="13"/>
    </row>
    <row r="81" spans="1:6" ht="15" customHeight="1">
      <c r="A81" s="594"/>
      <c r="B81" s="26" t="s">
        <v>201</v>
      </c>
      <c r="C81" s="43">
        <v>135</v>
      </c>
      <c r="D81" s="43">
        <v>135</v>
      </c>
      <c r="E81" s="42">
        <v>250</v>
      </c>
      <c r="F81" s="13"/>
    </row>
    <row r="82" spans="1:6" ht="15" customHeight="1">
      <c r="A82" s="594"/>
      <c r="B82" s="25" t="s">
        <v>202</v>
      </c>
      <c r="C82" s="43">
        <v>640</v>
      </c>
      <c r="D82" s="43">
        <v>740</v>
      </c>
      <c r="E82" s="42">
        <v>520</v>
      </c>
      <c r="F82" s="13"/>
    </row>
    <row r="83" spans="1:6" ht="15" customHeight="1">
      <c r="A83" s="594"/>
      <c r="B83" s="25" t="s">
        <v>203</v>
      </c>
      <c r="C83" s="43">
        <v>200</v>
      </c>
      <c r="D83" s="43">
        <v>200</v>
      </c>
      <c r="E83" s="42">
        <v>200</v>
      </c>
      <c r="F83" s="13"/>
    </row>
    <row r="84" spans="1:6" ht="15" customHeight="1">
      <c r="A84" s="594"/>
      <c r="B84" s="25" t="s">
        <v>204</v>
      </c>
      <c r="C84" s="43">
        <v>98</v>
      </c>
      <c r="D84" s="43">
        <v>98</v>
      </c>
      <c r="E84" s="42">
        <v>90</v>
      </c>
      <c r="F84" s="13"/>
    </row>
    <row r="85" spans="1:6" ht="15" customHeight="1">
      <c r="A85" s="594"/>
      <c r="B85" s="25" t="s">
        <v>205</v>
      </c>
      <c r="C85" s="43">
        <v>93</v>
      </c>
      <c r="D85" s="43">
        <v>93</v>
      </c>
      <c r="E85" s="42"/>
      <c r="F85" s="13"/>
    </row>
    <row r="86" spans="1:6" ht="15" customHeight="1">
      <c r="A86" s="594"/>
      <c r="B86" s="25" t="s">
        <v>206</v>
      </c>
      <c r="C86" s="43">
        <v>600</v>
      </c>
      <c r="D86" s="43">
        <v>600</v>
      </c>
      <c r="E86" s="42">
        <v>720</v>
      </c>
      <c r="F86" s="13"/>
    </row>
    <row r="87" spans="1:6" ht="15" customHeight="1">
      <c r="A87" s="594"/>
      <c r="B87" s="25" t="s">
        <v>715</v>
      </c>
      <c r="C87" s="43"/>
      <c r="D87" s="43"/>
      <c r="E87" s="42">
        <v>80</v>
      </c>
      <c r="F87" s="13"/>
    </row>
    <row r="88" spans="1:6" ht="15" customHeight="1">
      <c r="A88" s="594"/>
      <c r="B88" s="25" t="s">
        <v>207</v>
      </c>
      <c r="C88" s="43">
        <v>430</v>
      </c>
      <c r="D88" s="43">
        <v>107</v>
      </c>
      <c r="E88" s="42">
        <v>400</v>
      </c>
      <c r="F88" s="13"/>
    </row>
    <row r="89" spans="1:6" ht="15" customHeight="1">
      <c r="A89" s="594"/>
      <c r="B89" s="25"/>
      <c r="C89" s="43"/>
      <c r="D89" s="43"/>
      <c r="E89" s="42"/>
      <c r="F89" s="13"/>
    </row>
    <row r="90" spans="1:8" ht="15" customHeight="1">
      <c r="A90" s="594"/>
      <c r="B90" s="25" t="s">
        <v>176</v>
      </c>
      <c r="C90" s="43">
        <v>4312</v>
      </c>
      <c r="D90" s="43">
        <v>630</v>
      </c>
      <c r="E90" s="42">
        <v>4000</v>
      </c>
      <c r="F90" s="13"/>
      <c r="H90" s="186"/>
    </row>
    <row r="91" spans="1:5" ht="15" customHeight="1">
      <c r="A91" s="594"/>
      <c r="B91" s="30"/>
      <c r="C91" s="45"/>
      <c r="D91" s="45"/>
      <c r="E91" s="381"/>
    </row>
    <row r="92" spans="1:5" ht="15" customHeight="1">
      <c r="A92" s="594"/>
      <c r="B92" s="31"/>
      <c r="C92" s="46"/>
      <c r="D92" s="46"/>
      <c r="E92" s="382"/>
    </row>
    <row r="93" spans="1:5" ht="15" customHeight="1">
      <c r="A93" s="623"/>
      <c r="B93" s="32"/>
      <c r="C93" s="47"/>
      <c r="D93" s="47"/>
      <c r="E93" s="383"/>
    </row>
    <row r="94" spans="1:5" ht="15" customHeight="1">
      <c r="A94" s="380" t="s">
        <v>34</v>
      </c>
      <c r="B94" s="27" t="s">
        <v>177</v>
      </c>
      <c r="C94" s="41">
        <f>SUM(C95:C112)</f>
        <v>86000</v>
      </c>
      <c r="D94" s="41">
        <f>SUM(D95:D112)</f>
        <v>85889</v>
      </c>
      <c r="E94" s="318">
        <f>SUM(E95:E112)</f>
        <v>112802</v>
      </c>
    </row>
    <row r="95" spans="1:5" ht="15" customHeight="1">
      <c r="A95" s="593"/>
      <c r="B95" s="25" t="s">
        <v>178</v>
      </c>
      <c r="C95" s="43">
        <v>1000</v>
      </c>
      <c r="D95" s="43">
        <v>250</v>
      </c>
      <c r="E95" s="42">
        <v>1000</v>
      </c>
    </row>
    <row r="96" spans="1:5" ht="15" customHeight="1">
      <c r="A96" s="594"/>
      <c r="B96" s="26" t="s">
        <v>179</v>
      </c>
      <c r="C96" s="43">
        <v>34000</v>
      </c>
      <c r="D96" s="43">
        <v>34000</v>
      </c>
      <c r="E96" s="42">
        <v>43200</v>
      </c>
    </row>
    <row r="97" spans="1:5" ht="15" customHeight="1">
      <c r="A97" s="594"/>
      <c r="B97" s="26" t="s">
        <v>180</v>
      </c>
      <c r="C97" s="43">
        <v>10000</v>
      </c>
      <c r="D97" s="43">
        <v>9339</v>
      </c>
      <c r="E97" s="42">
        <v>14015</v>
      </c>
    </row>
    <row r="98" spans="1:5" ht="15" customHeight="1">
      <c r="A98" s="594"/>
      <c r="B98" s="26" t="s">
        <v>181</v>
      </c>
      <c r="C98" s="43">
        <v>2600</v>
      </c>
      <c r="D98" s="43">
        <v>2600</v>
      </c>
      <c r="E98" s="42"/>
    </row>
    <row r="99" spans="1:5" ht="15" customHeight="1">
      <c r="A99" s="594"/>
      <c r="B99" s="26" t="s">
        <v>182</v>
      </c>
      <c r="C99" s="43">
        <v>2200</v>
      </c>
      <c r="D99" s="43">
        <v>2200</v>
      </c>
      <c r="E99" s="42">
        <v>837</v>
      </c>
    </row>
    <row r="100" spans="1:5" ht="15" customHeight="1">
      <c r="A100" s="594"/>
      <c r="B100" s="26" t="s">
        <v>183</v>
      </c>
      <c r="C100" s="43">
        <v>800</v>
      </c>
      <c r="D100" s="43">
        <v>1100</v>
      </c>
      <c r="E100" s="42">
        <v>1000</v>
      </c>
    </row>
    <row r="101" spans="1:5" ht="15" customHeight="1">
      <c r="A101" s="594"/>
      <c r="B101" s="26" t="s">
        <v>184</v>
      </c>
      <c r="C101" s="43">
        <v>2400</v>
      </c>
      <c r="D101" s="43">
        <v>2400</v>
      </c>
      <c r="E101" s="42">
        <v>4000</v>
      </c>
    </row>
    <row r="102" spans="1:5" ht="15" customHeight="1">
      <c r="A102" s="594"/>
      <c r="B102" s="26" t="s">
        <v>185</v>
      </c>
      <c r="C102" s="43">
        <v>1600</v>
      </c>
      <c r="D102" s="43">
        <v>1600</v>
      </c>
      <c r="E102" s="42">
        <v>3000</v>
      </c>
    </row>
    <row r="103" spans="1:5" ht="15" customHeight="1">
      <c r="A103" s="594"/>
      <c r="B103" s="26" t="s">
        <v>186</v>
      </c>
      <c r="C103" s="43">
        <v>2000</v>
      </c>
      <c r="D103" s="43">
        <v>2000</v>
      </c>
      <c r="E103" s="42">
        <v>1800</v>
      </c>
    </row>
    <row r="104" spans="1:7" ht="15" customHeight="1">
      <c r="A104" s="594"/>
      <c r="B104" s="26" t="s">
        <v>187</v>
      </c>
      <c r="C104" s="43">
        <v>4000</v>
      </c>
      <c r="D104" s="43">
        <v>4000</v>
      </c>
      <c r="E104" s="42">
        <v>2200</v>
      </c>
      <c r="G104" s="217"/>
    </row>
    <row r="105" spans="1:5" ht="15" customHeight="1">
      <c r="A105" s="594"/>
      <c r="B105" s="26" t="s">
        <v>188</v>
      </c>
      <c r="C105" s="43">
        <v>13700</v>
      </c>
      <c r="D105" s="43">
        <v>13700</v>
      </c>
      <c r="E105" s="42">
        <v>12900</v>
      </c>
    </row>
    <row r="106" spans="1:5" ht="15" customHeight="1">
      <c r="A106" s="594"/>
      <c r="B106" s="26" t="s">
        <v>189</v>
      </c>
      <c r="C106" s="43">
        <v>1500</v>
      </c>
      <c r="D106" s="43">
        <v>1500</v>
      </c>
      <c r="E106" s="42">
        <v>10000</v>
      </c>
    </row>
    <row r="107" spans="1:5" ht="15" customHeight="1">
      <c r="A107" s="594"/>
      <c r="B107" s="26" t="s">
        <v>190</v>
      </c>
      <c r="C107" s="281">
        <v>6000</v>
      </c>
      <c r="D107" s="281">
        <v>7000</v>
      </c>
      <c r="E107" s="42">
        <v>14000</v>
      </c>
    </row>
    <row r="108" spans="1:5" ht="15" customHeight="1">
      <c r="A108" s="594"/>
      <c r="B108" s="26" t="s">
        <v>191</v>
      </c>
      <c r="C108" s="43">
        <v>1200</v>
      </c>
      <c r="D108" s="43">
        <v>1200</v>
      </c>
      <c r="E108" s="320">
        <v>1800</v>
      </c>
    </row>
    <row r="109" spans="1:5" ht="15" customHeight="1">
      <c r="A109" s="594"/>
      <c r="B109" s="26" t="s">
        <v>538</v>
      </c>
      <c r="C109" s="43"/>
      <c r="D109" s="43"/>
      <c r="E109" s="320">
        <v>2000</v>
      </c>
    </row>
    <row r="110" spans="1:5" ht="15" customHeight="1">
      <c r="A110" s="594"/>
      <c r="B110" s="26" t="s">
        <v>540</v>
      </c>
      <c r="C110" s="43"/>
      <c r="D110" s="43"/>
      <c r="E110" s="320">
        <v>50</v>
      </c>
    </row>
    <row r="111" spans="1:5" ht="15" customHeight="1">
      <c r="A111" s="594"/>
      <c r="B111" s="26" t="s">
        <v>539</v>
      </c>
      <c r="C111" s="43"/>
      <c r="D111" s="43"/>
      <c r="E111" s="320">
        <v>500</v>
      </c>
    </row>
    <row r="112" spans="1:5" ht="15" customHeight="1" thickBot="1">
      <c r="A112" s="622"/>
      <c r="B112" s="372" t="s">
        <v>192</v>
      </c>
      <c r="C112" s="373">
        <v>3000</v>
      </c>
      <c r="D112" s="373">
        <v>3000</v>
      </c>
      <c r="E112" s="220">
        <v>500</v>
      </c>
    </row>
    <row r="113" spans="1:5" ht="15" customHeight="1">
      <c r="A113" s="3"/>
      <c r="B113" s="4"/>
      <c r="C113" s="4"/>
      <c r="D113" s="4"/>
      <c r="E113" s="4"/>
    </row>
    <row r="114" spans="1:6" ht="15" customHeight="1">
      <c r="A114" s="3"/>
      <c r="B114" s="4"/>
      <c r="C114" s="33"/>
      <c r="D114" s="33"/>
      <c r="E114" s="35"/>
      <c r="F114" s="8"/>
    </row>
    <row r="115" spans="1:5" ht="15" customHeight="1">
      <c r="A115" s="3"/>
      <c r="B115" s="4"/>
      <c r="C115" s="4"/>
      <c r="D115" s="4"/>
      <c r="E115" s="4"/>
    </row>
    <row r="116" spans="1:5" ht="15" customHeight="1">
      <c r="A116" s="3"/>
      <c r="B116" s="4"/>
      <c r="C116" s="4"/>
      <c r="D116" s="4"/>
      <c r="E116" s="4"/>
    </row>
    <row r="117" spans="1:5" ht="15" customHeight="1">
      <c r="A117" s="3"/>
      <c r="B117" s="4"/>
      <c r="C117" s="4"/>
      <c r="D117" s="4"/>
      <c r="E117" s="4"/>
    </row>
    <row r="118" spans="1:5" ht="15" customHeight="1">
      <c r="A118" s="3"/>
      <c r="B118" s="4"/>
      <c r="C118" s="4"/>
      <c r="D118" s="4"/>
      <c r="E118" s="4"/>
    </row>
    <row r="119" spans="1:5" ht="15" customHeight="1">
      <c r="A119" s="3"/>
      <c r="B119" s="4"/>
      <c r="C119" s="4"/>
      <c r="D119" s="4"/>
      <c r="E119" s="4"/>
    </row>
  </sheetData>
  <mergeCells count="10">
    <mergeCell ref="A1:E1"/>
    <mergeCell ref="A3:E3"/>
    <mergeCell ref="C5:C6"/>
    <mergeCell ref="D5:D6"/>
    <mergeCell ref="A2:E2"/>
    <mergeCell ref="E5:E6"/>
    <mergeCell ref="A95:A112"/>
    <mergeCell ref="A52:A93"/>
    <mergeCell ref="A10:A50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>
    <tabColor indexed="50"/>
  </sheetPr>
  <dimension ref="A1:I78"/>
  <sheetViews>
    <sheetView workbookViewId="0" topLeftCell="A64">
      <selection activeCell="D73" sqref="D73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0.7109375" style="0" customWidth="1"/>
    <col min="4" max="4" width="12.28125" style="0" customWidth="1"/>
    <col min="5" max="5" width="11.8515625" style="0" customWidth="1"/>
    <col min="6" max="6" width="11.28125" style="0" customWidth="1"/>
  </cols>
  <sheetData>
    <row r="1" spans="1:6" ht="12.75">
      <c r="A1" s="617" t="s">
        <v>248</v>
      </c>
      <c r="B1" s="617"/>
      <c r="C1" s="617"/>
      <c r="D1" s="617"/>
      <c r="E1" s="617"/>
      <c r="F1" s="617"/>
    </row>
    <row r="2" spans="1:6" ht="12.75">
      <c r="A2" s="606" t="s">
        <v>718</v>
      </c>
      <c r="B2" s="606"/>
      <c r="C2" s="606"/>
      <c r="D2" s="606"/>
      <c r="E2" s="606"/>
      <c r="F2" s="606"/>
    </row>
    <row r="3" spans="1:6" ht="12.75">
      <c r="A3" s="606" t="s">
        <v>682</v>
      </c>
      <c r="B3" s="606"/>
      <c r="C3" s="606"/>
      <c r="D3" s="606"/>
      <c r="E3" s="606"/>
      <c r="F3" s="606"/>
    </row>
    <row r="4" spans="1:6" ht="13.5" thickBot="1">
      <c r="A4" s="628" t="s">
        <v>249</v>
      </c>
      <c r="B4" s="628"/>
      <c r="C4" s="628"/>
      <c r="D4" s="628"/>
      <c r="E4" s="628"/>
      <c r="F4" s="628"/>
    </row>
    <row r="5" spans="1:6" ht="38.25" customHeight="1" thickBot="1" thickTop="1">
      <c r="A5" s="190" t="s">
        <v>208</v>
      </c>
      <c r="B5" s="191" t="s">
        <v>209</v>
      </c>
      <c r="C5" s="192" t="s">
        <v>519</v>
      </c>
      <c r="D5" s="192" t="s">
        <v>260</v>
      </c>
      <c r="E5" s="192" t="s">
        <v>261</v>
      </c>
      <c r="F5" s="192" t="s">
        <v>262</v>
      </c>
    </row>
    <row r="6" spans="1:6" ht="13.5" customHeight="1" thickBot="1">
      <c r="A6" s="5"/>
      <c r="B6" s="1"/>
      <c r="C6" s="1"/>
      <c r="D6" s="1"/>
      <c r="E6" s="1"/>
      <c r="F6" s="193" t="s">
        <v>263</v>
      </c>
    </row>
    <row r="7" spans="1:6" ht="15.75" customHeight="1" thickBot="1">
      <c r="A7" s="189" t="s">
        <v>3</v>
      </c>
      <c r="B7" s="629" t="s">
        <v>210</v>
      </c>
      <c r="C7" s="630"/>
      <c r="D7" s="630"/>
      <c r="E7" s="630"/>
      <c r="F7" s="631"/>
    </row>
    <row r="8" spans="1:6" ht="15" customHeight="1" thickBot="1">
      <c r="A8" s="5"/>
      <c r="B8" s="1"/>
      <c r="C8" s="1"/>
      <c r="D8" s="1"/>
      <c r="E8" s="1"/>
      <c r="F8" s="194"/>
    </row>
    <row r="9" spans="1:6" ht="15" customHeight="1">
      <c r="A9" s="308" t="s">
        <v>5</v>
      </c>
      <c r="B9" s="311" t="s">
        <v>211</v>
      </c>
      <c r="C9" s="582">
        <v>495</v>
      </c>
      <c r="D9" s="582"/>
      <c r="E9" s="582">
        <v>495</v>
      </c>
      <c r="F9" s="583" t="s">
        <v>264</v>
      </c>
    </row>
    <row r="10" spans="1:6" ht="15" customHeight="1">
      <c r="A10" s="299" t="s">
        <v>9</v>
      </c>
      <c r="B10" s="14" t="s">
        <v>456</v>
      </c>
      <c r="C10" s="300">
        <v>350</v>
      </c>
      <c r="D10" s="301"/>
      <c r="E10" s="300">
        <v>350</v>
      </c>
      <c r="F10" s="472" t="s">
        <v>264</v>
      </c>
    </row>
    <row r="11" spans="1:6" ht="27.75" customHeight="1">
      <c r="A11" s="299" t="s">
        <v>86</v>
      </c>
      <c r="B11" s="14" t="s">
        <v>684</v>
      </c>
      <c r="C11" s="300">
        <v>11500</v>
      </c>
      <c r="D11" s="301"/>
      <c r="E11" s="300">
        <v>11500</v>
      </c>
      <c r="F11" s="472" t="s">
        <v>264</v>
      </c>
    </row>
    <row r="12" spans="1:6" ht="15" customHeight="1">
      <c r="A12" s="299" t="s">
        <v>89</v>
      </c>
      <c r="B12" s="307" t="s">
        <v>564</v>
      </c>
      <c r="C12" s="300">
        <v>250</v>
      </c>
      <c r="D12" s="301">
        <v>250</v>
      </c>
      <c r="E12" s="300"/>
      <c r="F12" s="472"/>
    </row>
    <row r="13" spans="1:6" ht="15" customHeight="1">
      <c r="A13" s="299" t="s">
        <v>91</v>
      </c>
      <c r="B13" s="14" t="s">
        <v>565</v>
      </c>
      <c r="C13" s="300">
        <v>130</v>
      </c>
      <c r="D13" s="301">
        <v>130</v>
      </c>
      <c r="E13" s="300"/>
      <c r="F13" s="472"/>
    </row>
    <row r="14" spans="1:6" ht="15" customHeight="1">
      <c r="A14" s="299" t="s">
        <v>93</v>
      </c>
      <c r="B14" s="14" t="s">
        <v>566</v>
      </c>
      <c r="C14" s="300">
        <v>330</v>
      </c>
      <c r="D14" s="301">
        <v>330</v>
      </c>
      <c r="E14" s="300"/>
      <c r="F14" s="472"/>
    </row>
    <row r="15" spans="1:6" ht="15" customHeight="1">
      <c r="A15" s="299" t="s">
        <v>95</v>
      </c>
      <c r="B15" s="14" t="s">
        <v>567</v>
      </c>
      <c r="C15" s="300">
        <v>300</v>
      </c>
      <c r="D15" s="301">
        <v>300</v>
      </c>
      <c r="E15" s="300"/>
      <c r="F15" s="472"/>
    </row>
    <row r="16" spans="1:6" ht="15" customHeight="1">
      <c r="A16" s="299" t="s">
        <v>97</v>
      </c>
      <c r="B16" s="307" t="s">
        <v>568</v>
      </c>
      <c r="C16" s="301">
        <v>47000</v>
      </c>
      <c r="D16" s="301">
        <v>9400</v>
      </c>
      <c r="E16" s="300">
        <v>37600</v>
      </c>
      <c r="F16" s="473"/>
    </row>
    <row r="17" spans="1:6" ht="15" customHeight="1">
      <c r="A17" s="299" t="s">
        <v>100</v>
      </c>
      <c r="B17" s="307" t="s">
        <v>700</v>
      </c>
      <c r="C17" s="301">
        <v>1400</v>
      </c>
      <c r="D17" s="301">
        <v>1400</v>
      </c>
      <c r="E17" s="301"/>
      <c r="F17" s="472"/>
    </row>
    <row r="18" spans="1:6" ht="18" customHeight="1" thickBot="1">
      <c r="A18" s="474"/>
      <c r="B18" s="475" t="s">
        <v>108</v>
      </c>
      <c r="C18" s="306">
        <f>SUM(C9:C17)</f>
        <v>61755</v>
      </c>
      <c r="D18" s="306">
        <f>SUM(D9:D17)</f>
        <v>11810</v>
      </c>
      <c r="E18" s="306">
        <f>SUM(E9:E17)</f>
        <v>49945</v>
      </c>
      <c r="F18" s="476"/>
    </row>
    <row r="19" spans="1:6" ht="13.5" customHeight="1" thickBot="1">
      <c r="A19" s="477"/>
      <c r="B19" s="195"/>
      <c r="C19" s="205"/>
      <c r="D19" s="205"/>
      <c r="E19" s="205"/>
      <c r="F19" s="478"/>
    </row>
    <row r="20" spans="1:6" ht="37.5" customHeight="1" thickBot="1">
      <c r="A20" s="479" t="s">
        <v>208</v>
      </c>
      <c r="B20" s="192" t="s">
        <v>209</v>
      </c>
      <c r="C20" s="192" t="s">
        <v>519</v>
      </c>
      <c r="D20" s="192" t="s">
        <v>457</v>
      </c>
      <c r="E20" s="192" t="s">
        <v>261</v>
      </c>
      <c r="F20" s="192" t="s">
        <v>262</v>
      </c>
    </row>
    <row r="21" spans="1:6" ht="15" customHeight="1" thickBot="1">
      <c r="A21" s="5"/>
      <c r="B21" s="1"/>
      <c r="C21" s="1"/>
      <c r="D21" s="1"/>
      <c r="E21" s="1"/>
      <c r="F21" s="193" t="s">
        <v>263</v>
      </c>
    </row>
    <row r="22" spans="1:6" ht="15" customHeight="1" thickBot="1">
      <c r="A22" s="189" t="s">
        <v>14</v>
      </c>
      <c r="B22" s="629" t="s">
        <v>212</v>
      </c>
      <c r="C22" s="630"/>
      <c r="D22" s="630"/>
      <c r="E22" s="630"/>
      <c r="F22" s="631"/>
    </row>
    <row r="23" spans="1:6" ht="15" customHeight="1">
      <c r="A23" s="107"/>
      <c r="B23" s="311"/>
      <c r="C23" s="311"/>
      <c r="D23" s="311"/>
      <c r="E23" s="311"/>
      <c r="F23" s="480"/>
    </row>
    <row r="24" spans="1:6" ht="26.25" customHeight="1">
      <c r="A24" s="299" t="s">
        <v>5</v>
      </c>
      <c r="B24" s="481" t="s">
        <v>265</v>
      </c>
      <c r="C24" s="300">
        <v>16653</v>
      </c>
      <c r="D24" s="301">
        <v>8653</v>
      </c>
      <c r="E24" s="301">
        <v>8326</v>
      </c>
      <c r="F24" s="472" t="s">
        <v>266</v>
      </c>
    </row>
    <row r="25" spans="1:6" ht="21.75" customHeight="1">
      <c r="A25" s="340" t="s">
        <v>9</v>
      </c>
      <c r="B25" s="14" t="s">
        <v>545</v>
      </c>
      <c r="C25" s="584">
        <v>4179</v>
      </c>
      <c r="D25" s="584">
        <v>1122</v>
      </c>
      <c r="E25" s="584">
        <v>3057</v>
      </c>
      <c r="F25" s="585" t="s">
        <v>264</v>
      </c>
    </row>
    <row r="26" spans="1:6" ht="18.75" customHeight="1">
      <c r="A26" s="340" t="s">
        <v>86</v>
      </c>
      <c r="B26" s="14" t="s">
        <v>546</v>
      </c>
      <c r="C26" s="584">
        <v>18774</v>
      </c>
      <c r="D26" s="584">
        <v>5334</v>
      </c>
      <c r="E26" s="584">
        <v>13440</v>
      </c>
      <c r="F26" s="585" t="s">
        <v>264</v>
      </c>
    </row>
    <row r="27" spans="1:9" ht="15" customHeight="1">
      <c r="A27" s="299" t="s">
        <v>89</v>
      </c>
      <c r="B27" s="481" t="s">
        <v>458</v>
      </c>
      <c r="C27" s="300">
        <v>5280</v>
      </c>
      <c r="D27" s="301">
        <v>5280</v>
      </c>
      <c r="E27" s="301"/>
      <c r="F27" s="586"/>
      <c r="I27" s="61"/>
    </row>
    <row r="28" spans="1:6" ht="18" customHeight="1">
      <c r="A28" s="299" t="s">
        <v>91</v>
      </c>
      <c r="B28" s="481" t="s">
        <v>547</v>
      </c>
      <c r="C28" s="300">
        <v>25</v>
      </c>
      <c r="D28" s="301">
        <v>25</v>
      </c>
      <c r="E28" s="301"/>
      <c r="F28" s="586"/>
    </row>
    <row r="29" spans="1:6" ht="18.75" customHeight="1">
      <c r="A29" s="299" t="s">
        <v>93</v>
      </c>
      <c r="B29" s="481" t="s">
        <v>569</v>
      </c>
      <c r="C29" s="301">
        <v>3100</v>
      </c>
      <c r="D29" s="301">
        <v>930</v>
      </c>
      <c r="E29" s="301">
        <v>2170</v>
      </c>
      <c r="F29" s="472" t="s">
        <v>570</v>
      </c>
    </row>
    <row r="30" spans="1:6" ht="31.5" customHeight="1" thickBot="1">
      <c r="A30" s="299" t="s">
        <v>95</v>
      </c>
      <c r="B30" s="482" t="s">
        <v>571</v>
      </c>
      <c r="C30" s="483">
        <v>295932</v>
      </c>
      <c r="D30" s="484">
        <v>17756</v>
      </c>
      <c r="E30" s="484">
        <f>C30-D30</f>
        <v>278176</v>
      </c>
      <c r="F30" s="485" t="s">
        <v>572</v>
      </c>
    </row>
    <row r="31" spans="1:6" ht="15" customHeight="1" thickBot="1">
      <c r="A31" s="486"/>
      <c r="B31" s="196" t="s">
        <v>108</v>
      </c>
      <c r="C31" s="487">
        <f>SUM(C24:C30)</f>
        <v>343943</v>
      </c>
      <c r="D31" s="487">
        <f>SUM(D24:D30)</f>
        <v>39100</v>
      </c>
      <c r="E31" s="487">
        <f>SUM(E24:E30)</f>
        <v>305169</v>
      </c>
      <c r="F31" s="488"/>
    </row>
    <row r="32" spans="1:6" ht="15" customHeight="1" thickBot="1">
      <c r="A32" s="489"/>
      <c r="B32" s="206"/>
      <c r="C32" s="490"/>
      <c r="D32" s="490"/>
      <c r="E32" s="490"/>
      <c r="F32" s="478"/>
    </row>
    <row r="33" spans="1:6" ht="39" thickBot="1">
      <c r="A33" s="479" t="s">
        <v>208</v>
      </c>
      <c r="B33" s="192" t="s">
        <v>209</v>
      </c>
      <c r="C33" s="192" t="s">
        <v>519</v>
      </c>
      <c r="D33" s="192" t="s">
        <v>457</v>
      </c>
      <c r="E33" s="192" t="s">
        <v>261</v>
      </c>
      <c r="F33" s="192" t="s">
        <v>262</v>
      </c>
    </row>
    <row r="34" spans="1:6" ht="19.5" customHeight="1" thickBot="1">
      <c r="A34" s="5"/>
      <c r="B34" s="1"/>
      <c r="C34" s="1"/>
      <c r="D34" s="1"/>
      <c r="E34" s="1"/>
      <c r="F34" s="193" t="s">
        <v>263</v>
      </c>
    </row>
    <row r="35" spans="1:6" ht="15" customHeight="1">
      <c r="A35" s="632" t="s">
        <v>463</v>
      </c>
      <c r="B35" s="634" t="s">
        <v>241</v>
      </c>
      <c r="C35" s="635"/>
      <c r="D35" s="635"/>
      <c r="E35" s="635"/>
      <c r="F35" s="636"/>
    </row>
    <row r="36" spans="1:6" ht="15" customHeight="1" thickBot="1">
      <c r="A36" s="633"/>
      <c r="B36" s="637"/>
      <c r="C36" s="638"/>
      <c r="D36" s="638"/>
      <c r="E36" s="638"/>
      <c r="F36" s="639"/>
    </row>
    <row r="37" spans="1:6" ht="40.5" customHeight="1">
      <c r="A37" s="308" t="s">
        <v>5</v>
      </c>
      <c r="B37" s="309" t="s">
        <v>548</v>
      </c>
      <c r="C37" s="310">
        <v>3028</v>
      </c>
      <c r="D37" s="310">
        <v>3028</v>
      </c>
      <c r="E37" s="311"/>
      <c r="F37" s="312" t="s">
        <v>459</v>
      </c>
    </row>
    <row r="38" spans="1:6" ht="33.75" customHeight="1">
      <c r="A38" s="299" t="s">
        <v>9</v>
      </c>
      <c r="B38" s="303" t="s">
        <v>549</v>
      </c>
      <c r="C38" s="313">
        <v>1249</v>
      </c>
      <c r="D38" s="313">
        <v>1249</v>
      </c>
      <c r="E38" s="14"/>
      <c r="F38" s="302" t="s">
        <v>459</v>
      </c>
    </row>
    <row r="39" spans="1:6" ht="28.5" customHeight="1">
      <c r="A39" s="299" t="s">
        <v>86</v>
      </c>
      <c r="B39" s="14" t="s">
        <v>550</v>
      </c>
      <c r="C39" s="300">
        <v>2125</v>
      </c>
      <c r="D39" s="313">
        <v>2125</v>
      </c>
      <c r="E39" s="14"/>
      <c r="F39" s="302" t="s">
        <v>460</v>
      </c>
    </row>
    <row r="40" spans="1:6" ht="31.5" customHeight="1">
      <c r="A40" s="299" t="s">
        <v>89</v>
      </c>
      <c r="B40" s="481" t="s">
        <v>574</v>
      </c>
      <c r="C40" s="300">
        <v>400</v>
      </c>
      <c r="D40" s="313">
        <v>400</v>
      </c>
      <c r="E40" s="14"/>
      <c r="F40" s="302" t="s">
        <v>460</v>
      </c>
    </row>
    <row r="41" spans="1:6" ht="18" customHeight="1" thickBot="1">
      <c r="A41" s="198"/>
      <c r="B41" s="199" t="s">
        <v>108</v>
      </c>
      <c r="C41" s="200">
        <f>SUM(C37:C40)</f>
        <v>6802</v>
      </c>
      <c r="D41" s="200">
        <f>SUM(D37:D40)</f>
        <v>6802</v>
      </c>
      <c r="E41" s="201"/>
      <c r="F41" s="201"/>
    </row>
    <row r="42" spans="1:6" ht="15" customHeight="1">
      <c r="A42" s="6"/>
      <c r="B42" s="195"/>
      <c r="C42" s="205"/>
      <c r="D42" s="205"/>
      <c r="E42" s="6"/>
      <c r="F42" s="6"/>
    </row>
    <row r="43" spans="1:6" ht="15" customHeight="1">
      <c r="A43" s="6"/>
      <c r="B43" s="195"/>
      <c r="C43" s="205"/>
      <c r="D43" s="205"/>
      <c r="E43" s="6"/>
      <c r="F43" s="6"/>
    </row>
    <row r="44" spans="1:6" ht="15" customHeight="1">
      <c r="A44" s="6"/>
      <c r="B44" s="195"/>
      <c r="C44" s="205"/>
      <c r="D44" s="205"/>
      <c r="E44" s="6"/>
      <c r="F44" s="6"/>
    </row>
    <row r="45" spans="1:6" ht="15" customHeight="1">
      <c r="A45" s="6"/>
      <c r="B45" s="195"/>
      <c r="C45" s="205"/>
      <c r="D45" s="205"/>
      <c r="E45" s="6"/>
      <c r="F45" s="6"/>
    </row>
    <row r="46" spans="1:6" ht="15" customHeight="1">
      <c r="A46" s="6"/>
      <c r="B46" s="195"/>
      <c r="C46" s="205"/>
      <c r="D46" s="205"/>
      <c r="E46" s="6"/>
      <c r="F46" s="6"/>
    </row>
    <row r="47" spans="1:6" ht="15" customHeight="1">
      <c r="A47" s="6"/>
      <c r="B47" s="195"/>
      <c r="C47" s="205"/>
      <c r="D47" s="205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 thickBot="1">
      <c r="A49" s="6"/>
      <c r="B49" s="6"/>
      <c r="C49" s="6"/>
      <c r="D49" s="6"/>
      <c r="E49" s="6"/>
      <c r="F49" s="6"/>
    </row>
    <row r="50" spans="1:6" ht="40.5" customHeight="1" thickBot="1">
      <c r="A50" s="479" t="s">
        <v>208</v>
      </c>
      <c r="B50" s="192" t="s">
        <v>209</v>
      </c>
      <c r="C50" s="192" t="s">
        <v>519</v>
      </c>
      <c r="D50" s="192" t="s">
        <v>457</v>
      </c>
      <c r="E50" s="192" t="s">
        <v>261</v>
      </c>
      <c r="F50" s="192" t="s">
        <v>262</v>
      </c>
    </row>
    <row r="51" spans="1:6" ht="15" customHeight="1" thickBot="1">
      <c r="A51" s="491"/>
      <c r="B51" s="63"/>
      <c r="C51" s="62"/>
      <c r="D51" s="63"/>
      <c r="E51" s="62"/>
      <c r="F51" s="193" t="s">
        <v>263</v>
      </c>
    </row>
    <row r="52" spans="1:6" ht="15" customHeight="1" thickBot="1">
      <c r="A52" s="189" t="s">
        <v>26</v>
      </c>
      <c r="B52" s="629" t="s">
        <v>216</v>
      </c>
      <c r="C52" s="630"/>
      <c r="D52" s="630"/>
      <c r="E52" s="630"/>
      <c r="F52" s="631"/>
    </row>
    <row r="53" spans="1:6" ht="30" customHeight="1">
      <c r="A53" s="314"/>
      <c r="B53" s="315"/>
      <c r="C53" s="315"/>
      <c r="D53" s="315"/>
      <c r="E53" s="315"/>
      <c r="F53" s="316"/>
    </row>
    <row r="54" spans="1:6" ht="15" customHeight="1">
      <c r="A54" s="299" t="s">
        <v>5</v>
      </c>
      <c r="B54" s="303" t="s">
        <v>551</v>
      </c>
      <c r="C54" s="301">
        <v>19725</v>
      </c>
      <c r="D54" s="301">
        <v>6588</v>
      </c>
      <c r="E54" s="301">
        <v>6588</v>
      </c>
      <c r="F54" s="501" t="s">
        <v>552</v>
      </c>
    </row>
    <row r="55" spans="1:6" ht="15" customHeight="1">
      <c r="A55" s="299" t="s">
        <v>9</v>
      </c>
      <c r="B55" s="14" t="s">
        <v>553</v>
      </c>
      <c r="C55" s="301">
        <v>15000</v>
      </c>
      <c r="D55" s="301">
        <v>15000</v>
      </c>
      <c r="E55" s="301"/>
      <c r="F55" s="472"/>
    </row>
    <row r="56" spans="1:6" ht="15" customHeight="1">
      <c r="A56" s="640" t="s">
        <v>86</v>
      </c>
      <c r="B56" s="492" t="s">
        <v>351</v>
      </c>
      <c r="C56" s="354"/>
      <c r="D56" s="354"/>
      <c r="E56" s="354"/>
      <c r="F56" s="493"/>
    </row>
    <row r="57" spans="1:6" ht="15" customHeight="1">
      <c r="A57" s="640"/>
      <c r="B57" s="361" t="s">
        <v>554</v>
      </c>
      <c r="C57" s="587">
        <v>7143</v>
      </c>
      <c r="D57" s="587">
        <v>2143</v>
      </c>
      <c r="E57" s="587">
        <v>5000</v>
      </c>
      <c r="F57" s="498" t="s">
        <v>270</v>
      </c>
    </row>
    <row r="58" spans="1:6" ht="15" customHeight="1">
      <c r="A58" s="640"/>
      <c r="B58" s="369"/>
      <c r="C58" s="494"/>
      <c r="D58" s="494"/>
      <c r="E58" s="494"/>
      <c r="F58" s="495"/>
    </row>
    <row r="59" spans="1:6" ht="30.75" customHeight="1">
      <c r="A59" s="299" t="s">
        <v>89</v>
      </c>
      <c r="B59" s="14" t="s">
        <v>559</v>
      </c>
      <c r="C59" s="301">
        <v>2880</v>
      </c>
      <c r="D59" s="301">
        <v>576</v>
      </c>
      <c r="E59" s="301">
        <v>2304</v>
      </c>
      <c r="F59" s="472" t="s">
        <v>267</v>
      </c>
    </row>
    <row r="60" spans="1:6" ht="29.25" customHeight="1">
      <c r="A60" s="299" t="s">
        <v>91</v>
      </c>
      <c r="B60" s="14" t="s">
        <v>576</v>
      </c>
      <c r="C60" s="301">
        <v>25000</v>
      </c>
      <c r="D60" s="301">
        <v>2500</v>
      </c>
      <c r="E60" s="301">
        <v>22500</v>
      </c>
      <c r="F60" s="472" t="s">
        <v>579</v>
      </c>
    </row>
    <row r="61" spans="1:6" ht="15" customHeight="1">
      <c r="A61" s="598" t="s">
        <v>93</v>
      </c>
      <c r="B61" s="492" t="s">
        <v>226</v>
      </c>
      <c r="C61" s="354"/>
      <c r="D61" s="354"/>
      <c r="E61" s="354"/>
      <c r="F61" s="493"/>
    </row>
    <row r="62" spans="1:6" ht="28.5" customHeight="1">
      <c r="A62" s="598"/>
      <c r="B62" s="496" t="s">
        <v>578</v>
      </c>
      <c r="C62" s="497">
        <v>11000</v>
      </c>
      <c r="D62" s="364">
        <v>1100</v>
      </c>
      <c r="E62" s="364">
        <f>C62-D62</f>
        <v>9900</v>
      </c>
      <c r="F62" s="498" t="s">
        <v>579</v>
      </c>
    </row>
    <row r="63" spans="1:6" ht="15" customHeight="1">
      <c r="A63" s="598"/>
      <c r="B63" s="499" t="s">
        <v>577</v>
      </c>
      <c r="C63" s="500">
        <v>10000</v>
      </c>
      <c r="D63" s="500">
        <v>3000</v>
      </c>
      <c r="E63" s="500">
        <v>7000</v>
      </c>
      <c r="F63" s="495" t="s">
        <v>570</v>
      </c>
    </row>
    <row r="64" spans="1:6" ht="15" customHeight="1">
      <c r="A64" s="299" t="s">
        <v>95</v>
      </c>
      <c r="B64" s="14" t="s">
        <v>560</v>
      </c>
      <c r="C64" s="301">
        <v>4200</v>
      </c>
      <c r="D64" s="301">
        <v>4200</v>
      </c>
      <c r="E64" s="301"/>
      <c r="F64" s="472"/>
    </row>
    <row r="65" spans="1:6" ht="15" customHeight="1">
      <c r="A65" s="299" t="s">
        <v>97</v>
      </c>
      <c r="B65" s="588" t="s">
        <v>218</v>
      </c>
      <c r="C65" s="300">
        <v>74563</v>
      </c>
      <c r="D65" s="300">
        <v>74563</v>
      </c>
      <c r="E65" s="300"/>
      <c r="F65" s="501"/>
    </row>
    <row r="66" spans="1:6" ht="15" customHeight="1">
      <c r="A66" s="299" t="s">
        <v>100</v>
      </c>
      <c r="B66" s="14" t="s">
        <v>580</v>
      </c>
      <c r="C66" s="301">
        <v>10000</v>
      </c>
      <c r="D66" s="301">
        <v>2452</v>
      </c>
      <c r="E66" s="301">
        <v>7548</v>
      </c>
      <c r="F66" s="472" t="s">
        <v>581</v>
      </c>
    </row>
    <row r="67" spans="1:6" ht="25.5" customHeight="1">
      <c r="A67" s="299" t="s">
        <v>103</v>
      </c>
      <c r="B67" s="14" t="s">
        <v>469</v>
      </c>
      <c r="C67" s="301">
        <v>1000</v>
      </c>
      <c r="D67" s="301">
        <v>1000</v>
      </c>
      <c r="E67" s="301"/>
      <c r="F67" s="472"/>
    </row>
    <row r="68" spans="1:6" ht="15" customHeight="1">
      <c r="A68" s="299" t="s">
        <v>105</v>
      </c>
      <c r="B68" s="14" t="s">
        <v>582</v>
      </c>
      <c r="C68" s="301">
        <v>780</v>
      </c>
      <c r="D68" s="313">
        <v>780</v>
      </c>
      <c r="E68" s="313"/>
      <c r="F68" s="502"/>
    </row>
    <row r="69" spans="1:6" ht="30" customHeight="1">
      <c r="A69" s="299" t="s">
        <v>106</v>
      </c>
      <c r="B69" s="14" t="s">
        <v>584</v>
      </c>
      <c r="C69" s="301">
        <v>4000</v>
      </c>
      <c r="D69" s="313">
        <v>2000</v>
      </c>
      <c r="E69" s="313">
        <v>2000</v>
      </c>
      <c r="F69" s="502" t="s">
        <v>588</v>
      </c>
    </row>
    <row r="70" spans="1:6" ht="15" customHeight="1">
      <c r="A70" s="299" t="s">
        <v>109</v>
      </c>
      <c r="B70" s="14" t="s">
        <v>585</v>
      </c>
      <c r="C70" s="301">
        <v>540</v>
      </c>
      <c r="D70" s="313">
        <v>540</v>
      </c>
      <c r="E70" s="313"/>
      <c r="F70" s="502"/>
    </row>
    <row r="71" spans="1:6" ht="15" customHeight="1">
      <c r="A71" s="299" t="s">
        <v>213</v>
      </c>
      <c r="B71" s="303" t="s">
        <v>586</v>
      </c>
      <c r="C71" s="300">
        <v>3000</v>
      </c>
      <c r="D71" s="301">
        <v>3000</v>
      </c>
      <c r="E71" s="301"/>
      <c r="F71" s="473"/>
    </row>
    <row r="72" spans="1:6" ht="15" customHeight="1" thickBot="1">
      <c r="A72" s="299" t="s">
        <v>214</v>
      </c>
      <c r="B72" s="342" t="s">
        <v>575</v>
      </c>
      <c r="C72" s="483">
        <v>8000</v>
      </c>
      <c r="D72" s="399">
        <v>8000</v>
      </c>
      <c r="E72" s="354"/>
      <c r="F72" s="581"/>
    </row>
    <row r="73" spans="1:7" ht="40.5" customHeight="1" thickBot="1">
      <c r="A73" s="299" t="s">
        <v>215</v>
      </c>
      <c r="B73" s="342" t="s">
        <v>723</v>
      </c>
      <c r="C73" s="483">
        <v>3829</v>
      </c>
      <c r="D73" s="399">
        <v>1149</v>
      </c>
      <c r="E73" s="399">
        <v>2680</v>
      </c>
      <c r="F73" s="485" t="s">
        <v>724</v>
      </c>
      <c r="G73" s="64"/>
    </row>
    <row r="74" spans="1:6" ht="15" customHeight="1" thickBot="1">
      <c r="A74" s="503"/>
      <c r="B74" s="203"/>
      <c r="C74" s="487">
        <f>SUM(C54:C73)</f>
        <v>200660</v>
      </c>
      <c r="D74" s="487">
        <f>SUM(D54:D73)</f>
        <v>128591</v>
      </c>
      <c r="E74" s="487">
        <f>SUM(E54:E73)</f>
        <v>65520</v>
      </c>
      <c r="F74" s="488"/>
    </row>
    <row r="75" ht="26.25" customHeight="1"/>
    <row r="76" spans="3:5" ht="27.75" customHeight="1">
      <c r="C76" s="186"/>
      <c r="D76" s="186"/>
      <c r="E76" s="186"/>
    </row>
    <row r="77" ht="15" customHeight="1">
      <c r="E77" s="186"/>
    </row>
    <row r="78" ht="15" customHeight="1">
      <c r="D78" s="186"/>
    </row>
    <row r="79" ht="27.75" customHeight="1"/>
    <row r="80" ht="24.75" customHeight="1"/>
    <row r="81" ht="20.25" customHeight="1"/>
    <row r="82" ht="15" customHeight="1"/>
    <row r="83" ht="15" customHeight="1"/>
    <row r="84" ht="15" customHeight="1"/>
    <row r="85" ht="30" customHeight="1"/>
    <row r="86" ht="15" customHeight="1"/>
    <row r="87" ht="15" customHeight="1"/>
    <row r="88" ht="15" customHeight="1"/>
    <row r="89" ht="40.5" customHeight="1"/>
    <row r="90" ht="15" customHeight="1"/>
    <row r="91" ht="41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1" customHeight="1"/>
    <row r="99" ht="15" customHeight="1"/>
    <row r="100" ht="13.5" customHeight="1"/>
    <row r="101" ht="12.75" customHeight="1"/>
    <row r="102" ht="15.75" customHeight="1"/>
    <row r="103" ht="40.5" customHeight="1"/>
    <row r="104" ht="15" customHeight="1"/>
    <row r="105" ht="41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30" customHeight="1"/>
    <row r="122" ht="30" customHeight="1"/>
    <row r="123" ht="30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11">
    <mergeCell ref="A56:A58"/>
    <mergeCell ref="A61:A63"/>
    <mergeCell ref="A1:F1"/>
    <mergeCell ref="A3:F3"/>
    <mergeCell ref="A4:F4"/>
    <mergeCell ref="B52:F52"/>
    <mergeCell ref="B7:F7"/>
    <mergeCell ref="A2:F2"/>
    <mergeCell ref="B22:F22"/>
    <mergeCell ref="A35:A36"/>
    <mergeCell ref="B35:F3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31" max="255" man="1"/>
    <brk id="49" max="255" man="1"/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>
    <tabColor indexed="50"/>
  </sheetPr>
  <dimension ref="A1:J27"/>
  <sheetViews>
    <sheetView workbookViewId="0" topLeftCell="A7">
      <selection activeCell="D13" sqref="D13"/>
    </sheetView>
  </sheetViews>
  <sheetFormatPr defaultColWidth="9.140625" defaultRowHeight="12.75"/>
  <cols>
    <col min="2" max="2" width="31.421875" style="0" customWidth="1"/>
    <col min="3" max="3" width="10.00390625" style="0" customWidth="1"/>
    <col min="4" max="4" width="13.28125" style="0" customWidth="1"/>
    <col min="6" max="6" width="11.28125" style="0" customWidth="1"/>
  </cols>
  <sheetData>
    <row r="1" spans="1:6" ht="12" customHeight="1">
      <c r="A1" s="617" t="s">
        <v>250</v>
      </c>
      <c r="B1" s="617"/>
      <c r="C1" s="617"/>
      <c r="D1" s="617"/>
      <c r="E1" s="617"/>
      <c r="F1" s="617"/>
    </row>
    <row r="2" spans="1:6" ht="12" customHeight="1">
      <c r="A2" s="606" t="s">
        <v>718</v>
      </c>
      <c r="B2" s="606"/>
      <c r="C2" s="606"/>
      <c r="D2" s="606"/>
      <c r="E2" s="606"/>
      <c r="F2" s="606"/>
    </row>
    <row r="3" spans="1:6" ht="12" customHeight="1">
      <c r="A3" s="606" t="s">
        <v>682</v>
      </c>
      <c r="B3" s="606"/>
      <c r="C3" s="606"/>
      <c r="D3" s="606"/>
      <c r="E3" s="606"/>
      <c r="F3" s="606"/>
    </row>
    <row r="4" spans="1:6" ht="12" customHeight="1" thickBot="1">
      <c r="A4" s="628" t="s">
        <v>251</v>
      </c>
      <c r="B4" s="628"/>
      <c r="C4" s="628"/>
      <c r="D4" s="628"/>
      <c r="E4" s="628"/>
      <c r="F4" s="628"/>
    </row>
    <row r="5" spans="1:6" ht="55.5" customHeight="1" thickBot="1" thickTop="1">
      <c r="A5" s="504" t="s">
        <v>208</v>
      </c>
      <c r="B5" s="58" t="s">
        <v>209</v>
      </c>
      <c r="C5" s="58" t="s">
        <v>519</v>
      </c>
      <c r="D5" s="192" t="s">
        <v>457</v>
      </c>
      <c r="E5" s="58" t="s">
        <v>261</v>
      </c>
      <c r="F5" s="59" t="s">
        <v>262</v>
      </c>
    </row>
    <row r="6" spans="1:6" ht="12" customHeight="1" thickBot="1">
      <c r="A6" s="202"/>
      <c r="B6" s="197"/>
      <c r="C6" s="197"/>
      <c r="D6" s="197"/>
      <c r="E6" s="197"/>
      <c r="F6" s="60" t="s">
        <v>268</v>
      </c>
    </row>
    <row r="7" spans="1:6" ht="21.75" customHeight="1" thickBot="1">
      <c r="A7" s="204" t="s">
        <v>223</v>
      </c>
      <c r="B7" s="641" t="s">
        <v>224</v>
      </c>
      <c r="C7" s="642"/>
      <c r="D7" s="642"/>
      <c r="E7" s="642"/>
      <c r="F7" s="643"/>
    </row>
    <row r="8" spans="1:6" ht="29.25" customHeight="1">
      <c r="A8" s="308">
        <v>1</v>
      </c>
      <c r="B8" s="311" t="s">
        <v>225</v>
      </c>
      <c r="C8" s="582">
        <v>700</v>
      </c>
      <c r="D8" s="582">
        <v>700</v>
      </c>
      <c r="E8" s="582"/>
      <c r="F8" s="583" t="s">
        <v>269</v>
      </c>
    </row>
    <row r="9" spans="1:6" ht="32.25" customHeight="1">
      <c r="A9" s="299" t="s">
        <v>9</v>
      </c>
      <c r="B9" s="303" t="s">
        <v>555</v>
      </c>
      <c r="C9" s="301">
        <v>7804</v>
      </c>
      <c r="D9" s="301">
        <v>3900</v>
      </c>
      <c r="E9" s="301">
        <v>2678</v>
      </c>
      <c r="F9" s="302" t="s">
        <v>264</v>
      </c>
    </row>
    <row r="10" spans="1:6" ht="30.75" customHeight="1">
      <c r="A10" s="299" t="s">
        <v>86</v>
      </c>
      <c r="B10" s="303" t="s">
        <v>556</v>
      </c>
      <c r="C10" s="301">
        <v>13258</v>
      </c>
      <c r="D10" s="301">
        <v>6596</v>
      </c>
      <c r="E10" s="301">
        <v>6662</v>
      </c>
      <c r="F10" s="302" t="s">
        <v>557</v>
      </c>
    </row>
    <row r="11" spans="1:6" ht="20.25" customHeight="1">
      <c r="A11" s="299" t="s">
        <v>89</v>
      </c>
      <c r="B11" s="303" t="s">
        <v>558</v>
      </c>
      <c r="C11" s="301">
        <v>21</v>
      </c>
      <c r="D11" s="301">
        <v>21</v>
      </c>
      <c r="E11" s="301"/>
      <c r="F11" s="302"/>
    </row>
    <row r="12" spans="1:6" ht="23.25" customHeight="1">
      <c r="A12" s="299" t="s">
        <v>91</v>
      </c>
      <c r="B12" s="303" t="s">
        <v>461</v>
      </c>
      <c r="C12" s="301">
        <v>35</v>
      </c>
      <c r="D12" s="301">
        <v>35</v>
      </c>
      <c r="E12" s="301"/>
      <c r="F12" s="302"/>
    </row>
    <row r="13" spans="1:6" ht="29.25" customHeight="1">
      <c r="A13" s="299" t="s">
        <v>93</v>
      </c>
      <c r="B13" s="14" t="s">
        <v>589</v>
      </c>
      <c r="C13" s="300">
        <v>20370</v>
      </c>
      <c r="D13" s="301">
        <v>10185</v>
      </c>
      <c r="E13" s="301">
        <v>10185</v>
      </c>
      <c r="F13" s="302" t="s">
        <v>597</v>
      </c>
    </row>
    <row r="14" spans="1:6" ht="23.25" customHeight="1">
      <c r="A14" s="299" t="s">
        <v>95</v>
      </c>
      <c r="B14" s="481" t="s">
        <v>590</v>
      </c>
      <c r="C14" s="301">
        <v>17500</v>
      </c>
      <c r="D14" s="301">
        <v>8750</v>
      </c>
      <c r="E14" s="301">
        <v>8750</v>
      </c>
      <c r="F14" s="302" t="s">
        <v>597</v>
      </c>
    </row>
    <row r="15" spans="1:6" ht="23.25" customHeight="1">
      <c r="A15" s="299" t="s">
        <v>97</v>
      </c>
      <c r="B15" s="481" t="s">
        <v>591</v>
      </c>
      <c r="C15" s="301">
        <v>5500</v>
      </c>
      <c r="D15" s="301">
        <v>2250</v>
      </c>
      <c r="E15" s="301">
        <v>2250</v>
      </c>
      <c r="F15" s="302" t="s">
        <v>597</v>
      </c>
    </row>
    <row r="16" spans="1:6" ht="27.75" customHeight="1">
      <c r="A16" s="299" t="s">
        <v>100</v>
      </c>
      <c r="B16" s="481" t="s">
        <v>592</v>
      </c>
      <c r="C16" s="301">
        <v>10600</v>
      </c>
      <c r="D16" s="301">
        <v>5300</v>
      </c>
      <c r="E16" s="301">
        <v>5300</v>
      </c>
      <c r="F16" s="302" t="s">
        <v>597</v>
      </c>
    </row>
    <row r="17" spans="1:6" ht="15.75" customHeight="1">
      <c r="A17" s="299" t="s">
        <v>103</v>
      </c>
      <c r="B17" s="14" t="s">
        <v>593</v>
      </c>
      <c r="C17" s="301">
        <v>1000</v>
      </c>
      <c r="D17" s="301">
        <v>1000</v>
      </c>
      <c r="E17" s="301"/>
      <c r="F17" s="472"/>
    </row>
    <row r="18" spans="1:6" ht="22.5" customHeight="1">
      <c r="A18" s="299" t="s">
        <v>105</v>
      </c>
      <c r="B18" s="14" t="s">
        <v>594</v>
      </c>
      <c r="C18" s="301">
        <v>52000</v>
      </c>
      <c r="D18" s="301">
        <v>5200</v>
      </c>
      <c r="E18" s="301">
        <v>46800</v>
      </c>
      <c r="F18" s="472" t="s">
        <v>579</v>
      </c>
    </row>
    <row r="19" spans="1:6" ht="29.25" customHeight="1">
      <c r="A19" s="299" t="s">
        <v>106</v>
      </c>
      <c r="B19" s="303" t="s">
        <v>595</v>
      </c>
      <c r="C19" s="301">
        <v>2000</v>
      </c>
      <c r="D19" s="301">
        <v>1000</v>
      </c>
      <c r="E19" s="301">
        <v>1000</v>
      </c>
      <c r="F19" s="472" t="s">
        <v>598</v>
      </c>
    </row>
    <row r="20" spans="1:6" ht="15" customHeight="1">
      <c r="A20" s="299" t="s">
        <v>109</v>
      </c>
      <c r="B20" s="303" t="s">
        <v>596</v>
      </c>
      <c r="C20" s="301">
        <v>2400</v>
      </c>
      <c r="D20" s="57">
        <v>1680</v>
      </c>
      <c r="E20" s="57">
        <v>720</v>
      </c>
      <c r="F20" s="302" t="s">
        <v>570</v>
      </c>
    </row>
    <row r="21" spans="1:6" ht="25.5" customHeight="1">
      <c r="A21" s="299" t="s">
        <v>213</v>
      </c>
      <c r="B21" s="14" t="s">
        <v>683</v>
      </c>
      <c r="C21" s="301">
        <v>41414</v>
      </c>
      <c r="D21" s="301">
        <v>41414</v>
      </c>
      <c r="E21" s="301"/>
      <c r="F21" s="302"/>
    </row>
    <row r="22" spans="1:10" ht="28.5" customHeight="1">
      <c r="A22" s="299" t="s">
        <v>214</v>
      </c>
      <c r="B22" s="14" t="s">
        <v>562</v>
      </c>
      <c r="C22" s="300">
        <v>1850</v>
      </c>
      <c r="D22" s="301">
        <v>555</v>
      </c>
      <c r="E22" s="301">
        <f>C22-D22</f>
        <v>1295</v>
      </c>
      <c r="F22" s="302" t="s">
        <v>689</v>
      </c>
      <c r="J22" s="186"/>
    </row>
    <row r="23" spans="1:6" ht="28.5" customHeight="1">
      <c r="A23" s="299" t="s">
        <v>215</v>
      </c>
      <c r="B23" s="14" t="s">
        <v>680</v>
      </c>
      <c r="C23" s="300">
        <v>1600</v>
      </c>
      <c r="D23" s="301">
        <v>480</v>
      </c>
      <c r="E23" s="301">
        <f>C23-D23</f>
        <v>1120</v>
      </c>
      <c r="F23" s="302" t="s">
        <v>689</v>
      </c>
    </row>
    <row r="24" spans="1:10" ht="24" customHeight="1">
      <c r="A24" s="299" t="s">
        <v>219</v>
      </c>
      <c r="B24" s="14" t="s">
        <v>561</v>
      </c>
      <c r="C24" s="300">
        <v>500</v>
      </c>
      <c r="D24" s="301">
        <v>500</v>
      </c>
      <c r="E24" s="301"/>
      <c r="F24" s="302"/>
      <c r="J24" s="186"/>
    </row>
    <row r="25" spans="1:10" ht="17.25" customHeight="1">
      <c r="A25" s="299" t="s">
        <v>220</v>
      </c>
      <c r="B25" s="14" t="s">
        <v>583</v>
      </c>
      <c r="C25" s="301">
        <v>4800</v>
      </c>
      <c r="D25" s="313">
        <v>2400</v>
      </c>
      <c r="E25" s="313">
        <v>2400</v>
      </c>
      <c r="F25" s="472" t="s">
        <v>587</v>
      </c>
      <c r="J25" s="186"/>
    </row>
    <row r="26" spans="1:6" ht="15" customHeight="1">
      <c r="A26" s="299" t="s">
        <v>221</v>
      </c>
      <c r="B26" s="303" t="s">
        <v>573</v>
      </c>
      <c r="C26" s="301">
        <v>1100</v>
      </c>
      <c r="D26" s="301">
        <v>1100</v>
      </c>
      <c r="E26" s="301"/>
      <c r="F26" s="302"/>
    </row>
    <row r="27" spans="1:6" ht="17.25" customHeight="1" thickBot="1">
      <c r="A27" s="304"/>
      <c r="B27" s="305" t="s">
        <v>108</v>
      </c>
      <c r="C27" s="306">
        <f>SUM(C8:C26)</f>
        <v>184452</v>
      </c>
      <c r="D27" s="306">
        <f>SUM(D9:D26)</f>
        <v>92366</v>
      </c>
      <c r="E27" s="306">
        <f>SUM(E8:E26)</f>
        <v>89160</v>
      </c>
      <c r="F27" s="505"/>
    </row>
    <row r="28" ht="12" customHeight="1"/>
  </sheetData>
  <mergeCells count="5">
    <mergeCell ref="A1:F1"/>
    <mergeCell ref="B7:F7"/>
    <mergeCell ref="A2:F2"/>
    <mergeCell ref="A4:F4"/>
    <mergeCell ref="A3:F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7">
    <tabColor indexed="50"/>
  </sheetPr>
  <dimension ref="A1:H93"/>
  <sheetViews>
    <sheetView workbookViewId="0" topLeftCell="A13">
      <selection activeCell="C21" sqref="C21"/>
    </sheetView>
  </sheetViews>
  <sheetFormatPr defaultColWidth="9.140625" defaultRowHeight="12.75"/>
  <cols>
    <col min="2" max="2" width="34.421875" style="0" customWidth="1"/>
    <col min="3" max="3" width="9.8515625" style="0" customWidth="1"/>
    <col min="4" max="4" width="10.421875" style="0" customWidth="1"/>
    <col min="6" max="6" width="11.421875" style="0" customWidth="1"/>
  </cols>
  <sheetData>
    <row r="1" spans="1:8" ht="12.75">
      <c r="A1" s="617" t="s">
        <v>599</v>
      </c>
      <c r="B1" s="617"/>
      <c r="C1" s="617"/>
      <c r="D1" s="617"/>
      <c r="E1" s="617"/>
      <c r="F1" s="617"/>
      <c r="G1" s="103"/>
      <c r="H1" s="103"/>
    </row>
    <row r="2" spans="1:8" ht="12.75">
      <c r="A2" s="606" t="s">
        <v>718</v>
      </c>
      <c r="B2" s="606"/>
      <c r="C2" s="606"/>
      <c r="D2" s="606"/>
      <c r="E2" s="606"/>
      <c r="F2" s="606"/>
      <c r="G2" s="103"/>
      <c r="H2" s="103"/>
    </row>
    <row r="3" spans="1:8" ht="12.75">
      <c r="A3" s="606" t="s">
        <v>682</v>
      </c>
      <c r="B3" s="606"/>
      <c r="C3" s="606"/>
      <c r="D3" s="606"/>
      <c r="E3" s="606"/>
      <c r="F3" s="606"/>
      <c r="G3" s="103"/>
      <c r="H3" s="103"/>
    </row>
    <row r="4" spans="1:8" ht="13.5" thickBot="1">
      <c r="A4" s="618" t="s">
        <v>271</v>
      </c>
      <c r="B4" s="618"/>
      <c r="C4" s="618"/>
      <c r="D4" s="618"/>
      <c r="E4" s="618"/>
      <c r="F4" s="618"/>
      <c r="G4" s="103"/>
      <c r="H4" s="103"/>
    </row>
    <row r="5" spans="1:8" ht="39" thickBot="1">
      <c r="A5" s="479" t="s">
        <v>208</v>
      </c>
      <c r="B5" s="192" t="s">
        <v>209</v>
      </c>
      <c r="C5" s="192" t="s">
        <v>519</v>
      </c>
      <c r="D5" s="192" t="s">
        <v>457</v>
      </c>
      <c r="E5" s="192" t="s">
        <v>261</v>
      </c>
      <c r="F5" s="192" t="s">
        <v>262</v>
      </c>
      <c r="G5" s="103"/>
      <c r="H5" s="103"/>
    </row>
    <row r="6" spans="1:8" ht="19.5" thickBot="1">
      <c r="A6" s="324"/>
      <c r="B6" s="197"/>
      <c r="C6" s="197"/>
      <c r="D6" s="197"/>
      <c r="E6" s="197"/>
      <c r="F6" s="193" t="s">
        <v>268</v>
      </c>
      <c r="G6" s="103"/>
      <c r="H6" s="103"/>
    </row>
    <row r="7" spans="1:8" ht="19.5" thickBot="1">
      <c r="A7" s="325"/>
      <c r="B7" s="641" t="s">
        <v>462</v>
      </c>
      <c r="C7" s="642"/>
      <c r="D7" s="642"/>
      <c r="E7" s="642"/>
      <c r="F7" s="665"/>
      <c r="G7" s="103"/>
      <c r="H7" s="103"/>
    </row>
    <row r="8" spans="1:8" ht="12.75">
      <c r="A8" s="672" t="s">
        <v>5</v>
      </c>
      <c r="B8" s="506" t="s">
        <v>600</v>
      </c>
      <c r="C8" s="507"/>
      <c r="D8" s="507"/>
      <c r="E8" s="507"/>
      <c r="F8" s="508"/>
      <c r="G8" s="103"/>
      <c r="H8" s="103"/>
    </row>
    <row r="9" spans="1:8" ht="27.75" customHeight="1">
      <c r="A9" s="673"/>
      <c r="B9" s="361" t="s">
        <v>601</v>
      </c>
      <c r="C9" s="364">
        <v>39800</v>
      </c>
      <c r="D9" s="364"/>
      <c r="E9" s="364"/>
      <c r="F9" s="498"/>
      <c r="G9" s="103"/>
      <c r="H9" s="103"/>
    </row>
    <row r="10" spans="1:8" ht="27.75" customHeight="1">
      <c r="A10" s="673"/>
      <c r="B10" s="361" t="s">
        <v>602</v>
      </c>
      <c r="C10" s="364">
        <v>14500</v>
      </c>
      <c r="D10" s="364"/>
      <c r="E10" s="364"/>
      <c r="F10" s="498"/>
      <c r="G10" s="103"/>
      <c r="H10" s="103"/>
    </row>
    <row r="11" spans="1:8" ht="12.75">
      <c r="A11" s="299" t="s">
        <v>9</v>
      </c>
      <c r="B11" s="14" t="s">
        <v>692</v>
      </c>
      <c r="C11" s="301">
        <v>30000</v>
      </c>
      <c r="D11" s="301"/>
      <c r="E11" s="301"/>
      <c r="F11" s="472"/>
      <c r="G11" s="103"/>
      <c r="H11" s="103"/>
    </row>
    <row r="12" spans="1:8" ht="38.25">
      <c r="A12" s="522" t="s">
        <v>86</v>
      </c>
      <c r="B12" s="14" t="s">
        <v>603</v>
      </c>
      <c r="C12" s="301">
        <v>2000</v>
      </c>
      <c r="D12" s="301"/>
      <c r="E12" s="301"/>
      <c r="F12" s="472"/>
      <c r="G12" s="103"/>
      <c r="H12" s="103"/>
    </row>
    <row r="13" spans="1:8" ht="12.75">
      <c r="A13" s="522" t="s">
        <v>89</v>
      </c>
      <c r="B13" s="14" t="s">
        <v>604</v>
      </c>
      <c r="C13" s="301">
        <v>4500</v>
      </c>
      <c r="D13" s="301"/>
      <c r="E13" s="301"/>
      <c r="F13" s="472"/>
      <c r="G13" s="103"/>
      <c r="H13" s="103"/>
    </row>
    <row r="14" spans="1:8" ht="25.5">
      <c r="A14" s="522" t="s">
        <v>91</v>
      </c>
      <c r="B14" s="14" t="s">
        <v>605</v>
      </c>
      <c r="C14" s="301">
        <v>1500</v>
      </c>
      <c r="D14" s="301"/>
      <c r="E14" s="301"/>
      <c r="F14" s="472"/>
      <c r="G14" s="103"/>
      <c r="H14" s="103"/>
    </row>
    <row r="15" spans="1:8" ht="25.5">
      <c r="A15" s="522" t="s">
        <v>93</v>
      </c>
      <c r="B15" s="14" t="s">
        <v>606</v>
      </c>
      <c r="C15" s="301">
        <v>5300</v>
      </c>
      <c r="D15" s="301"/>
      <c r="E15" s="301"/>
      <c r="F15" s="472"/>
      <c r="G15" s="103"/>
      <c r="H15" s="103"/>
    </row>
    <row r="16" spans="1:8" ht="12.75">
      <c r="A16" s="522" t="s">
        <v>95</v>
      </c>
      <c r="B16" s="14" t="s">
        <v>607</v>
      </c>
      <c r="C16" s="301">
        <v>1800</v>
      </c>
      <c r="D16" s="301"/>
      <c r="E16" s="301"/>
      <c r="F16" s="472"/>
      <c r="G16" s="103"/>
      <c r="H16" s="103"/>
    </row>
    <row r="17" spans="1:8" ht="25.5">
      <c r="A17" s="522" t="s">
        <v>97</v>
      </c>
      <c r="B17" s="481" t="s">
        <v>608</v>
      </c>
      <c r="C17" s="300">
        <v>4000</v>
      </c>
      <c r="D17" s="301"/>
      <c r="E17" s="301"/>
      <c r="F17" s="472"/>
      <c r="G17" s="103"/>
      <c r="H17" s="103"/>
    </row>
    <row r="18" spans="1:8" ht="25.5">
      <c r="A18" s="522" t="s">
        <v>100</v>
      </c>
      <c r="B18" s="579" t="s">
        <v>722</v>
      </c>
      <c r="C18" s="580">
        <v>10000</v>
      </c>
      <c r="D18" s="354"/>
      <c r="E18" s="354"/>
      <c r="F18" s="493"/>
      <c r="G18" s="103"/>
      <c r="H18" s="103"/>
    </row>
    <row r="19" spans="1:8" ht="25.5">
      <c r="A19" s="522" t="s">
        <v>103</v>
      </c>
      <c r="B19" s="579" t="s">
        <v>721</v>
      </c>
      <c r="C19" s="580">
        <v>98000</v>
      </c>
      <c r="D19" s="354"/>
      <c r="E19" s="354"/>
      <c r="F19" s="493"/>
      <c r="G19" s="103"/>
      <c r="H19" s="103"/>
    </row>
    <row r="20" spans="1:8" ht="25.5">
      <c r="A20" s="522" t="s">
        <v>105</v>
      </c>
      <c r="B20" s="481" t="s">
        <v>677</v>
      </c>
      <c r="C20" s="300">
        <v>60000</v>
      </c>
      <c r="D20" s="354"/>
      <c r="E20" s="354"/>
      <c r="F20" s="493"/>
      <c r="G20" s="103"/>
      <c r="H20" s="103"/>
    </row>
    <row r="21" spans="1:8" ht="26.25" customHeight="1" thickBot="1">
      <c r="A21" s="522" t="s">
        <v>106</v>
      </c>
      <c r="B21" s="482" t="s">
        <v>725</v>
      </c>
      <c r="C21" s="483">
        <v>5000</v>
      </c>
      <c r="D21" s="399"/>
      <c r="E21" s="399"/>
      <c r="F21" s="485"/>
      <c r="G21" s="103"/>
      <c r="H21" s="103"/>
    </row>
    <row r="22" spans="1:8" ht="16.5" thickBot="1">
      <c r="A22" s="198"/>
      <c r="B22" s="509" t="s">
        <v>108</v>
      </c>
      <c r="C22" s="200">
        <f>SUM(C8:C21)</f>
        <v>276400</v>
      </c>
      <c r="D22" s="200">
        <f>SUM(D8:D21)</f>
        <v>0</v>
      </c>
      <c r="E22" s="200">
        <f>SUM(E8:E21)</f>
        <v>0</v>
      </c>
      <c r="F22" s="510"/>
      <c r="G22" s="103"/>
      <c r="H22" s="103"/>
    </row>
    <row r="23" spans="1:8" ht="13.5" thickBot="1">
      <c r="A23" s="511"/>
      <c r="B23" s="512"/>
      <c r="C23" s="513"/>
      <c r="D23" s="514"/>
      <c r="E23" s="514"/>
      <c r="F23" s="515"/>
      <c r="G23" s="103"/>
      <c r="H23" s="103"/>
    </row>
    <row r="24" spans="1:8" ht="19.5" thickBot="1">
      <c r="A24" s="215"/>
      <c r="B24" s="641" t="s">
        <v>609</v>
      </c>
      <c r="C24" s="642"/>
      <c r="D24" s="642"/>
      <c r="E24" s="642"/>
      <c r="F24" s="642"/>
      <c r="G24" s="642"/>
      <c r="H24" s="665"/>
    </row>
    <row r="25" spans="1:8" ht="13.5" thickBot="1">
      <c r="A25" s="516" t="s">
        <v>208</v>
      </c>
      <c r="B25" s="293"/>
      <c r="C25" s="666" t="s">
        <v>610</v>
      </c>
      <c r="D25" s="667"/>
      <c r="E25" s="668" t="s">
        <v>611</v>
      </c>
      <c r="F25" s="669"/>
      <c r="G25" s="669"/>
      <c r="H25" s="670"/>
    </row>
    <row r="26" spans="1:8" ht="13.5" thickBot="1">
      <c r="A26" s="519"/>
      <c r="B26" s="294" t="s">
        <v>678</v>
      </c>
      <c r="C26" s="654">
        <v>40000</v>
      </c>
      <c r="D26" s="671"/>
      <c r="E26" s="661"/>
      <c r="F26" s="662"/>
      <c r="G26" s="517"/>
      <c r="H26" s="518"/>
    </row>
    <row r="27" spans="1:8" ht="13.5" thickBot="1">
      <c r="A27" s="519"/>
      <c r="B27" s="294"/>
      <c r="C27" s="661"/>
      <c r="D27" s="662"/>
      <c r="E27" s="661"/>
      <c r="F27" s="662"/>
      <c r="G27" s="517"/>
      <c r="H27" s="518"/>
    </row>
    <row r="28" spans="1:8" ht="13.5" thickBot="1">
      <c r="A28" s="520"/>
      <c r="B28" s="295" t="s">
        <v>612</v>
      </c>
      <c r="C28" s="663"/>
      <c r="D28" s="664"/>
      <c r="E28" s="649"/>
      <c r="F28" s="650"/>
      <c r="G28" s="650"/>
      <c r="H28" s="651"/>
    </row>
    <row r="29" spans="1:8" ht="13.5" thickBot="1">
      <c r="A29" s="520"/>
      <c r="B29" s="296" t="s">
        <v>613</v>
      </c>
      <c r="C29" s="652"/>
      <c r="D29" s="653"/>
      <c r="E29" s="649"/>
      <c r="F29" s="650"/>
      <c r="G29" s="650"/>
      <c r="H29" s="651"/>
    </row>
    <row r="30" spans="1:8" ht="26.25" thickBot="1">
      <c r="A30" s="520"/>
      <c r="B30" s="297" t="s">
        <v>679</v>
      </c>
      <c r="C30" s="652">
        <v>1850</v>
      </c>
      <c r="D30" s="653"/>
      <c r="E30" s="649"/>
      <c r="F30" s="650"/>
      <c r="G30" s="650"/>
      <c r="H30" s="651"/>
    </row>
    <row r="31" spans="1:8" ht="26.25" thickBot="1">
      <c r="A31" s="520"/>
      <c r="B31" s="297" t="s">
        <v>681</v>
      </c>
      <c r="C31" s="658">
        <v>1450</v>
      </c>
      <c r="D31" s="659"/>
      <c r="E31" s="649"/>
      <c r="F31" s="650"/>
      <c r="G31" s="650"/>
      <c r="H31" s="651"/>
    </row>
    <row r="32" spans="1:8" ht="26.25" thickBot="1">
      <c r="A32" s="520"/>
      <c r="B32" s="297" t="s">
        <v>614</v>
      </c>
      <c r="C32" s="652">
        <v>2800</v>
      </c>
      <c r="D32" s="653"/>
      <c r="E32" s="649"/>
      <c r="F32" s="650"/>
      <c r="G32" s="650"/>
      <c r="H32" s="651"/>
    </row>
    <row r="33" spans="1:8" ht="13.5" thickBot="1">
      <c r="A33" s="520"/>
      <c r="B33" s="298" t="s">
        <v>615</v>
      </c>
      <c r="C33" s="652"/>
      <c r="D33" s="653"/>
      <c r="E33" s="649"/>
      <c r="F33" s="650"/>
      <c r="G33" s="650"/>
      <c r="H33" s="651"/>
    </row>
    <row r="34" spans="1:8" ht="13.5" thickBot="1">
      <c r="A34" s="520"/>
      <c r="B34" s="296" t="s">
        <v>323</v>
      </c>
      <c r="C34" s="652"/>
      <c r="D34" s="653"/>
      <c r="E34" s="649"/>
      <c r="F34" s="650"/>
      <c r="G34" s="650"/>
      <c r="H34" s="651"/>
    </row>
    <row r="35" spans="1:8" ht="13.5" thickBot="1">
      <c r="A35" s="520"/>
      <c r="B35" s="297" t="s">
        <v>616</v>
      </c>
      <c r="C35" s="652">
        <v>8600</v>
      </c>
      <c r="D35" s="653"/>
      <c r="E35" s="649"/>
      <c r="F35" s="650"/>
      <c r="G35" s="650"/>
      <c r="H35" s="651"/>
    </row>
    <row r="36" spans="1:8" ht="13.5" thickBot="1">
      <c r="A36" s="520"/>
      <c r="B36" s="297" t="s">
        <v>617</v>
      </c>
      <c r="C36" s="652">
        <v>5880</v>
      </c>
      <c r="D36" s="653"/>
      <c r="E36" s="649"/>
      <c r="F36" s="650"/>
      <c r="G36" s="650"/>
      <c r="H36" s="651"/>
    </row>
    <row r="37" spans="1:8" ht="26.25" thickBot="1">
      <c r="A37" s="520"/>
      <c r="B37" s="297" t="s">
        <v>618</v>
      </c>
      <c r="C37" s="652">
        <v>9800</v>
      </c>
      <c r="D37" s="653"/>
      <c r="E37" s="649"/>
      <c r="F37" s="650"/>
      <c r="G37" s="650"/>
      <c r="H37" s="651"/>
    </row>
    <row r="38" spans="1:8" ht="13.5" thickBot="1">
      <c r="A38" s="520"/>
      <c r="B38" s="296" t="s">
        <v>619</v>
      </c>
      <c r="C38" s="652"/>
      <c r="D38" s="653"/>
      <c r="E38" s="649"/>
      <c r="F38" s="650"/>
      <c r="G38" s="650"/>
      <c r="H38" s="651"/>
    </row>
    <row r="39" spans="1:8" ht="12.75" customHeight="1" thickBot="1">
      <c r="A39" s="520"/>
      <c r="B39" s="297" t="s">
        <v>620</v>
      </c>
      <c r="C39" s="652">
        <v>10000</v>
      </c>
      <c r="D39" s="653"/>
      <c r="E39" s="649"/>
      <c r="F39" s="650"/>
      <c r="G39" s="650"/>
      <c r="H39" s="651"/>
    </row>
    <row r="40" spans="1:8" ht="13.5" thickBot="1">
      <c r="A40" s="520"/>
      <c r="B40" s="297" t="s">
        <v>621</v>
      </c>
      <c r="C40" s="652">
        <v>80000</v>
      </c>
      <c r="D40" s="653"/>
      <c r="E40" s="649"/>
      <c r="F40" s="650"/>
      <c r="G40" s="650"/>
      <c r="H40" s="651"/>
    </row>
    <row r="41" spans="1:8" ht="13.5" thickBot="1">
      <c r="A41" s="520"/>
      <c r="B41" s="297" t="s">
        <v>622</v>
      </c>
      <c r="C41" s="652">
        <v>3500</v>
      </c>
      <c r="D41" s="653"/>
      <c r="E41" s="649"/>
      <c r="F41" s="650"/>
      <c r="G41" s="650"/>
      <c r="H41" s="651"/>
    </row>
    <row r="42" spans="1:8" ht="40.5" customHeight="1" thickBot="1">
      <c r="A42" s="520"/>
      <c r="B42" s="297" t="s">
        <v>623</v>
      </c>
      <c r="C42" s="652">
        <v>12100</v>
      </c>
      <c r="D42" s="653"/>
      <c r="E42" s="649"/>
      <c r="F42" s="650"/>
      <c r="G42" s="650"/>
      <c r="H42" s="651"/>
    </row>
    <row r="43" spans="1:8" ht="30.75" customHeight="1" thickBot="1">
      <c r="A43" s="520"/>
      <c r="B43" s="297" t="s">
        <v>624</v>
      </c>
      <c r="C43" s="652">
        <v>16500</v>
      </c>
      <c r="D43" s="653"/>
      <c r="E43" s="649"/>
      <c r="F43" s="650"/>
      <c r="G43" s="650"/>
      <c r="H43" s="651"/>
    </row>
    <row r="44" spans="1:8" ht="29.25" customHeight="1" thickBot="1">
      <c r="A44" s="520"/>
      <c r="B44" s="297" t="s">
        <v>625</v>
      </c>
      <c r="C44" s="652">
        <v>25000</v>
      </c>
      <c r="D44" s="653"/>
      <c r="E44" s="649"/>
      <c r="F44" s="650"/>
      <c r="G44" s="650"/>
      <c r="H44" s="651"/>
    </row>
    <row r="45" spans="1:8" ht="13.5" thickBot="1">
      <c r="A45" s="520"/>
      <c r="B45" s="296" t="s">
        <v>626</v>
      </c>
      <c r="C45" s="652"/>
      <c r="D45" s="653"/>
      <c r="E45" s="649"/>
      <c r="F45" s="650"/>
      <c r="G45" s="650"/>
      <c r="H45" s="651"/>
    </row>
    <row r="46" spans="1:8" ht="26.25" thickBot="1">
      <c r="A46" s="520"/>
      <c r="B46" s="297" t="s">
        <v>627</v>
      </c>
      <c r="C46" s="652">
        <v>5400</v>
      </c>
      <c r="D46" s="653"/>
      <c r="E46" s="649"/>
      <c r="F46" s="650"/>
      <c r="G46" s="650"/>
      <c r="H46" s="651"/>
    </row>
    <row r="47" spans="1:8" ht="13.5" thickBot="1">
      <c r="A47" s="520"/>
      <c r="B47" s="297" t="s">
        <v>628</v>
      </c>
      <c r="C47" s="652">
        <v>850</v>
      </c>
      <c r="D47" s="653"/>
      <c r="E47" s="649"/>
      <c r="F47" s="650"/>
      <c r="G47" s="650"/>
      <c r="H47" s="651"/>
    </row>
    <row r="48" spans="1:8" ht="13.5" thickBot="1">
      <c r="A48" s="520"/>
      <c r="B48" s="297" t="s">
        <v>629</v>
      </c>
      <c r="C48" s="652">
        <v>4800</v>
      </c>
      <c r="D48" s="653"/>
      <c r="E48" s="649"/>
      <c r="F48" s="650"/>
      <c r="G48" s="650"/>
      <c r="H48" s="651"/>
    </row>
    <row r="49" spans="1:8" ht="13.5" thickBot="1">
      <c r="A49" s="520"/>
      <c r="B49" s="297" t="s">
        <v>630</v>
      </c>
      <c r="C49" s="652">
        <v>2100</v>
      </c>
      <c r="D49" s="653"/>
      <c r="E49" s="649"/>
      <c r="F49" s="650"/>
      <c r="G49" s="650"/>
      <c r="H49" s="651"/>
    </row>
    <row r="50" spans="1:8" ht="13.5" thickBot="1">
      <c r="A50" s="520"/>
      <c r="B50" s="297" t="s">
        <v>631</v>
      </c>
      <c r="C50" s="652">
        <v>5000</v>
      </c>
      <c r="D50" s="653"/>
      <c r="E50" s="649"/>
      <c r="F50" s="650"/>
      <c r="G50" s="650"/>
      <c r="H50" s="651"/>
    </row>
    <row r="51" spans="1:8" ht="13.5" thickBot="1">
      <c r="A51" s="520"/>
      <c r="B51" s="297" t="s">
        <v>632</v>
      </c>
      <c r="C51" s="652">
        <v>5000</v>
      </c>
      <c r="D51" s="653"/>
      <c r="E51" s="649"/>
      <c r="F51" s="650"/>
      <c r="G51" s="650"/>
      <c r="H51" s="651"/>
    </row>
    <row r="52" spans="1:8" ht="13.5" customHeight="1" thickBot="1">
      <c r="A52" s="520"/>
      <c r="B52" s="296" t="s">
        <v>633</v>
      </c>
      <c r="C52" s="652"/>
      <c r="D52" s="653"/>
      <c r="E52" s="649"/>
      <c r="F52" s="650"/>
      <c r="G52" s="650"/>
      <c r="H52" s="651"/>
    </row>
    <row r="53" spans="1:8" ht="13.5" thickBot="1">
      <c r="A53" s="520"/>
      <c r="B53" s="297" t="s">
        <v>634</v>
      </c>
      <c r="C53" s="652">
        <v>3500</v>
      </c>
      <c r="D53" s="653"/>
      <c r="E53" s="649"/>
      <c r="F53" s="650"/>
      <c r="G53" s="650"/>
      <c r="H53" s="651"/>
    </row>
    <row r="54" spans="1:8" ht="13.5" thickBot="1">
      <c r="A54" s="520"/>
      <c r="B54" s="297" t="s">
        <v>635</v>
      </c>
      <c r="C54" s="652">
        <v>46500</v>
      </c>
      <c r="D54" s="653"/>
      <c r="E54" s="649"/>
      <c r="F54" s="650"/>
      <c r="G54" s="650"/>
      <c r="H54" s="651"/>
    </row>
    <row r="55" spans="1:8" ht="26.25" thickBot="1">
      <c r="A55" s="520"/>
      <c r="B55" s="297" t="s">
        <v>636</v>
      </c>
      <c r="C55" s="652">
        <v>3600</v>
      </c>
      <c r="D55" s="653"/>
      <c r="E55" s="649"/>
      <c r="F55" s="650"/>
      <c r="G55" s="650"/>
      <c r="H55" s="651"/>
    </row>
    <row r="56" spans="1:8" ht="12" customHeight="1" thickBot="1">
      <c r="A56" s="520"/>
      <c r="B56" s="297" t="s">
        <v>637</v>
      </c>
      <c r="C56" s="652">
        <v>48000</v>
      </c>
      <c r="D56" s="653"/>
      <c r="E56" s="649"/>
      <c r="F56" s="650"/>
      <c r="G56" s="650"/>
      <c r="H56" s="651"/>
    </row>
    <row r="57" spans="1:8" ht="13.5" customHeight="1" hidden="1" thickBot="1">
      <c r="A57" s="520"/>
      <c r="B57" s="297" t="s">
        <v>638</v>
      </c>
      <c r="C57" s="658"/>
      <c r="D57" s="660"/>
      <c r="E57" s="649"/>
      <c r="F57" s="650"/>
      <c r="G57" s="650"/>
      <c r="H57" s="651"/>
    </row>
    <row r="58" spans="1:8" ht="13.5" customHeight="1" hidden="1" thickBot="1">
      <c r="A58" s="520"/>
      <c r="B58" s="297" t="s">
        <v>639</v>
      </c>
      <c r="C58" s="652">
        <v>35000</v>
      </c>
      <c r="D58" s="653"/>
      <c r="E58" s="649"/>
      <c r="F58" s="650"/>
      <c r="G58" s="650"/>
      <c r="H58" s="651"/>
    </row>
    <row r="59" spans="1:8" ht="13.5" thickBot="1">
      <c r="A59" s="520"/>
      <c r="B59" s="297" t="s">
        <v>640</v>
      </c>
      <c r="C59" s="652">
        <v>5500</v>
      </c>
      <c r="D59" s="653"/>
      <c r="E59" s="649"/>
      <c r="F59" s="650"/>
      <c r="G59" s="650"/>
      <c r="H59" s="651"/>
    </row>
    <row r="60" spans="1:8" ht="13.5" thickBot="1">
      <c r="A60" s="520"/>
      <c r="B60" s="296" t="s">
        <v>641</v>
      </c>
      <c r="C60" s="658"/>
      <c r="D60" s="659"/>
      <c r="E60" s="649"/>
      <c r="F60" s="650"/>
      <c r="G60" s="650"/>
      <c r="H60" s="651"/>
    </row>
    <row r="61" spans="1:8" ht="18" customHeight="1" thickBot="1">
      <c r="A61" s="520"/>
      <c r="B61" s="297" t="s">
        <v>642</v>
      </c>
      <c r="C61" s="652">
        <v>3400</v>
      </c>
      <c r="D61" s="653"/>
      <c r="E61" s="649" t="s">
        <v>643</v>
      </c>
      <c r="F61" s="650"/>
      <c r="G61" s="650"/>
      <c r="H61" s="651"/>
    </row>
    <row r="62" spans="1:8" ht="13.5" customHeight="1" hidden="1" thickBot="1">
      <c r="A62" s="520"/>
      <c r="B62" s="297" t="s">
        <v>644</v>
      </c>
      <c r="C62" s="658">
        <v>600</v>
      </c>
      <c r="D62" s="659"/>
      <c r="E62" s="649"/>
      <c r="F62" s="650"/>
      <c r="G62" s="650"/>
      <c r="H62" s="651"/>
    </row>
    <row r="63" spans="1:8" ht="13.5" customHeight="1" hidden="1" thickBot="1">
      <c r="A63" s="520"/>
      <c r="B63" s="297" t="s">
        <v>645</v>
      </c>
      <c r="C63" s="652">
        <v>500</v>
      </c>
      <c r="D63" s="653"/>
      <c r="E63" s="649"/>
      <c r="F63" s="650"/>
      <c r="G63" s="650"/>
      <c r="H63" s="651"/>
    </row>
    <row r="64" spans="1:8" ht="13.5" thickBot="1">
      <c r="A64" s="520"/>
      <c r="B64" s="297" t="s">
        <v>646</v>
      </c>
      <c r="C64" s="652">
        <v>400</v>
      </c>
      <c r="D64" s="653"/>
      <c r="E64" s="649"/>
      <c r="F64" s="650"/>
      <c r="G64" s="650"/>
      <c r="H64" s="651"/>
    </row>
    <row r="65" spans="1:8" ht="13.5" thickBot="1">
      <c r="A65" s="520"/>
      <c r="B65" s="296" t="s">
        <v>331</v>
      </c>
      <c r="C65" s="652"/>
      <c r="D65" s="653"/>
      <c r="E65" s="649"/>
      <c r="F65" s="650"/>
      <c r="G65" s="650"/>
      <c r="H65" s="651"/>
    </row>
    <row r="66" spans="1:8" ht="13.5" thickBot="1">
      <c r="A66" s="520"/>
      <c r="B66" s="296" t="s">
        <v>647</v>
      </c>
      <c r="C66" s="652"/>
      <c r="D66" s="653"/>
      <c r="E66" s="649"/>
      <c r="F66" s="650"/>
      <c r="G66" s="650"/>
      <c r="H66" s="651"/>
    </row>
    <row r="67" spans="1:8" ht="26.25" thickBot="1">
      <c r="A67" s="520"/>
      <c r="B67" s="297" t="s">
        <v>648</v>
      </c>
      <c r="C67" s="652">
        <v>2400</v>
      </c>
      <c r="D67" s="653"/>
      <c r="E67" s="649" t="s">
        <v>649</v>
      </c>
      <c r="F67" s="650"/>
      <c r="G67" s="650"/>
      <c r="H67" s="651"/>
    </row>
    <row r="68" spans="1:8" ht="13.5" thickBot="1">
      <c r="A68" s="520"/>
      <c r="B68" s="296" t="s">
        <v>650</v>
      </c>
      <c r="C68" s="652"/>
      <c r="D68" s="653"/>
      <c r="E68" s="649"/>
      <c r="F68" s="650"/>
      <c r="G68" s="650"/>
      <c r="H68" s="651"/>
    </row>
    <row r="69" spans="1:8" ht="13.5" thickBot="1">
      <c r="A69" s="520"/>
      <c r="B69" s="297" t="s">
        <v>651</v>
      </c>
      <c r="C69" s="652">
        <v>1600</v>
      </c>
      <c r="D69" s="653"/>
      <c r="E69" s="649"/>
      <c r="F69" s="650"/>
      <c r="G69" s="650"/>
      <c r="H69" s="651"/>
    </row>
    <row r="70" spans="1:8" ht="13.5" thickBot="1">
      <c r="A70" s="520"/>
      <c r="B70" s="297" t="s">
        <v>652</v>
      </c>
      <c r="C70" s="652">
        <v>14700</v>
      </c>
      <c r="D70" s="653"/>
      <c r="E70" s="649"/>
      <c r="F70" s="650"/>
      <c r="G70" s="650"/>
      <c r="H70" s="651"/>
    </row>
    <row r="71" spans="1:8" ht="26.25" thickBot="1">
      <c r="A71" s="520"/>
      <c r="B71" s="297" t="s">
        <v>653</v>
      </c>
      <c r="C71" s="652">
        <v>2500</v>
      </c>
      <c r="D71" s="653"/>
      <c r="E71" s="649"/>
      <c r="F71" s="650"/>
      <c r="G71" s="650"/>
      <c r="H71" s="651"/>
    </row>
    <row r="72" spans="1:8" ht="13.5" thickBot="1">
      <c r="A72" s="520"/>
      <c r="B72" s="297" t="s">
        <v>654</v>
      </c>
      <c r="C72" s="652">
        <v>980</v>
      </c>
      <c r="D72" s="653"/>
      <c r="E72" s="649"/>
      <c r="F72" s="650"/>
      <c r="G72" s="650"/>
      <c r="H72" s="651"/>
    </row>
    <row r="73" spans="1:8" ht="13.5" thickBot="1">
      <c r="A73" s="520"/>
      <c r="B73" s="297" t="s">
        <v>655</v>
      </c>
      <c r="C73" s="652">
        <v>4900</v>
      </c>
      <c r="D73" s="653"/>
      <c r="E73" s="649"/>
      <c r="F73" s="650"/>
      <c r="G73" s="650"/>
      <c r="H73" s="651"/>
    </row>
    <row r="74" spans="1:8" ht="13.5" thickBot="1">
      <c r="A74" s="520"/>
      <c r="B74" s="297" t="s">
        <v>656</v>
      </c>
      <c r="C74" s="652">
        <v>1100</v>
      </c>
      <c r="D74" s="653"/>
      <c r="E74" s="649" t="s">
        <v>657</v>
      </c>
      <c r="F74" s="650"/>
      <c r="G74" s="650"/>
      <c r="H74" s="651"/>
    </row>
    <row r="75" spans="1:8" ht="13.5" thickBot="1">
      <c r="A75" s="520"/>
      <c r="B75" s="296" t="s">
        <v>658</v>
      </c>
      <c r="C75" s="652"/>
      <c r="D75" s="653"/>
      <c r="E75" s="649"/>
      <c r="F75" s="650"/>
      <c r="G75" s="650"/>
      <c r="H75" s="651"/>
    </row>
    <row r="76" spans="1:8" ht="13.5" thickBot="1">
      <c r="A76" s="520"/>
      <c r="B76" s="297" t="s">
        <v>659</v>
      </c>
      <c r="C76" s="652">
        <v>2640</v>
      </c>
      <c r="D76" s="653"/>
      <c r="E76" s="649"/>
      <c r="F76" s="650"/>
      <c r="G76" s="650"/>
      <c r="H76" s="651"/>
    </row>
    <row r="77" spans="1:8" ht="26.25" thickBot="1">
      <c r="A77" s="520"/>
      <c r="B77" s="297" t="s">
        <v>660</v>
      </c>
      <c r="C77" s="656">
        <v>10820</v>
      </c>
      <c r="D77" s="657"/>
      <c r="E77" s="649"/>
      <c r="F77" s="650"/>
      <c r="G77" s="650"/>
      <c r="H77" s="651"/>
    </row>
    <row r="78" spans="1:8" ht="13.5" thickBot="1">
      <c r="A78" s="520"/>
      <c r="B78" s="295" t="s">
        <v>661</v>
      </c>
      <c r="C78" s="652"/>
      <c r="D78" s="653"/>
      <c r="E78" s="649"/>
      <c r="F78" s="650"/>
      <c r="G78" s="650"/>
      <c r="H78" s="651"/>
    </row>
    <row r="79" spans="1:8" ht="13.5" thickBot="1">
      <c r="A79" s="520"/>
      <c r="B79" s="296" t="s">
        <v>662</v>
      </c>
      <c r="C79" s="652"/>
      <c r="D79" s="653"/>
      <c r="E79" s="649"/>
      <c r="F79" s="650"/>
      <c r="G79" s="650"/>
      <c r="H79" s="651"/>
    </row>
    <row r="80" spans="1:8" ht="13.5" thickBot="1">
      <c r="A80" s="520"/>
      <c r="B80" s="296" t="s">
        <v>663</v>
      </c>
      <c r="C80" s="652"/>
      <c r="D80" s="653"/>
      <c r="E80" s="649"/>
      <c r="F80" s="650"/>
      <c r="G80" s="650"/>
      <c r="H80" s="651"/>
    </row>
    <row r="81" spans="1:8" ht="26.25" thickBot="1">
      <c r="A81" s="520"/>
      <c r="B81" s="297" t="s">
        <v>664</v>
      </c>
      <c r="C81" s="652">
        <v>620</v>
      </c>
      <c r="D81" s="653"/>
      <c r="E81" s="649"/>
      <c r="F81" s="650"/>
      <c r="G81" s="650"/>
      <c r="H81" s="651"/>
    </row>
    <row r="82" spans="1:8" ht="13.5" thickBot="1">
      <c r="A82" s="520"/>
      <c r="B82" s="297" t="s">
        <v>665</v>
      </c>
      <c r="C82" s="652">
        <v>950</v>
      </c>
      <c r="D82" s="653"/>
      <c r="E82" s="649"/>
      <c r="F82" s="650"/>
      <c r="G82" s="650"/>
      <c r="H82" s="651"/>
    </row>
    <row r="83" spans="1:8" ht="13.5" thickBot="1">
      <c r="A83" s="520"/>
      <c r="B83" s="297" t="s">
        <v>666</v>
      </c>
      <c r="C83" s="652">
        <v>1630</v>
      </c>
      <c r="D83" s="653"/>
      <c r="E83" s="649"/>
      <c r="F83" s="650"/>
      <c r="G83" s="650"/>
      <c r="H83" s="651"/>
    </row>
    <row r="84" spans="1:8" ht="13.5" thickBot="1">
      <c r="A84" s="520"/>
      <c r="B84" s="297" t="s">
        <v>667</v>
      </c>
      <c r="C84" s="652">
        <v>1400</v>
      </c>
      <c r="D84" s="653"/>
      <c r="E84" s="649"/>
      <c r="F84" s="650"/>
      <c r="G84" s="650"/>
      <c r="H84" s="651"/>
    </row>
    <row r="85" spans="1:8" ht="13.5" thickBot="1">
      <c r="A85" s="520"/>
      <c r="B85" s="296" t="s">
        <v>668</v>
      </c>
      <c r="C85" s="652"/>
      <c r="D85" s="653"/>
      <c r="E85" s="649"/>
      <c r="F85" s="650"/>
      <c r="G85" s="650"/>
      <c r="H85" s="651"/>
    </row>
    <row r="86" spans="1:8" ht="13.5" thickBot="1">
      <c r="A86" s="520"/>
      <c r="B86" s="297" t="s">
        <v>669</v>
      </c>
      <c r="C86" s="652">
        <v>4100</v>
      </c>
      <c r="D86" s="653"/>
      <c r="E86" s="649"/>
      <c r="F86" s="650"/>
      <c r="G86" s="650"/>
      <c r="H86" s="651"/>
    </row>
    <row r="87" spans="1:8" ht="13.5" thickBot="1">
      <c r="A87" s="520"/>
      <c r="B87" s="297" t="s">
        <v>670</v>
      </c>
      <c r="C87" s="652">
        <v>960</v>
      </c>
      <c r="D87" s="653"/>
      <c r="E87" s="649"/>
      <c r="F87" s="650"/>
      <c r="G87" s="650"/>
      <c r="H87" s="651"/>
    </row>
    <row r="88" spans="1:8" ht="13.5" thickBot="1">
      <c r="A88" s="520"/>
      <c r="B88" s="297" t="s">
        <v>671</v>
      </c>
      <c r="C88" s="652">
        <v>3200</v>
      </c>
      <c r="D88" s="653"/>
      <c r="E88" s="649"/>
      <c r="F88" s="650"/>
      <c r="G88" s="650"/>
      <c r="H88" s="651"/>
    </row>
    <row r="89" spans="1:8" ht="13.5" thickBot="1">
      <c r="A89" s="520"/>
      <c r="B89" s="297" t="s">
        <v>672</v>
      </c>
      <c r="C89" s="652">
        <v>580</v>
      </c>
      <c r="D89" s="653"/>
      <c r="E89" s="649"/>
      <c r="F89" s="650"/>
      <c r="G89" s="650"/>
      <c r="H89" s="651"/>
    </row>
    <row r="90" spans="1:8" ht="13.5" thickBot="1">
      <c r="A90" s="520"/>
      <c r="B90" s="297" t="s">
        <v>673</v>
      </c>
      <c r="C90" s="652">
        <v>4500</v>
      </c>
      <c r="D90" s="653"/>
      <c r="E90" s="649"/>
      <c r="F90" s="650"/>
      <c r="G90" s="650"/>
      <c r="H90" s="651"/>
    </row>
    <row r="91" spans="1:8" ht="13.5" thickBot="1">
      <c r="A91" s="520"/>
      <c r="B91" s="296" t="s">
        <v>674</v>
      </c>
      <c r="C91" s="652"/>
      <c r="D91" s="653"/>
      <c r="E91" s="649"/>
      <c r="F91" s="650"/>
      <c r="G91" s="650"/>
      <c r="H91" s="651"/>
    </row>
    <row r="92" spans="1:8" ht="13.5" thickBot="1">
      <c r="A92" s="520"/>
      <c r="B92" s="297" t="s">
        <v>675</v>
      </c>
      <c r="C92" s="654">
        <v>500000</v>
      </c>
      <c r="D92" s="655"/>
      <c r="E92" s="649" t="s">
        <v>676</v>
      </c>
      <c r="F92" s="650"/>
      <c r="G92" s="650"/>
      <c r="H92" s="651"/>
    </row>
    <row r="93" spans="1:8" ht="16.5" thickBot="1">
      <c r="A93" s="216"/>
      <c r="B93" s="521" t="s">
        <v>108</v>
      </c>
      <c r="C93" s="644">
        <f>SUM(C28:D92)</f>
        <v>907210</v>
      </c>
      <c r="D93" s="645"/>
      <c r="E93" s="646"/>
      <c r="F93" s="647"/>
      <c r="G93" s="647"/>
      <c r="H93" s="648"/>
    </row>
    <row r="94" ht="13.5" thickTop="1"/>
  </sheetData>
  <mergeCells count="145">
    <mergeCell ref="A8:A10"/>
    <mergeCell ref="B7:F7"/>
    <mergeCell ref="A1:F1"/>
    <mergeCell ref="A2:F2"/>
    <mergeCell ref="A3:F3"/>
    <mergeCell ref="A4:F4"/>
    <mergeCell ref="B24:H24"/>
    <mergeCell ref="C25:D25"/>
    <mergeCell ref="E25:H25"/>
    <mergeCell ref="C26:D26"/>
    <mergeCell ref="E26:F26"/>
    <mergeCell ref="C29:D29"/>
    <mergeCell ref="E29:H29"/>
    <mergeCell ref="C27:D27"/>
    <mergeCell ref="E27:F27"/>
    <mergeCell ref="C28:D28"/>
    <mergeCell ref="E28:H28"/>
    <mergeCell ref="C31:D31"/>
    <mergeCell ref="E31:H31"/>
    <mergeCell ref="C30:D30"/>
    <mergeCell ref="E30:H30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C63:D63"/>
    <mergeCell ref="E63:H63"/>
    <mergeCell ref="C64:D64"/>
    <mergeCell ref="E64:H64"/>
    <mergeCell ref="C67:D67"/>
    <mergeCell ref="E67:H67"/>
    <mergeCell ref="C65:D65"/>
    <mergeCell ref="E65:H65"/>
    <mergeCell ref="C66:D66"/>
    <mergeCell ref="E66:H66"/>
    <mergeCell ref="C68:D68"/>
    <mergeCell ref="E68:H68"/>
    <mergeCell ref="C69:D69"/>
    <mergeCell ref="E69:H69"/>
    <mergeCell ref="C70:D70"/>
    <mergeCell ref="E70:H70"/>
    <mergeCell ref="C71:D71"/>
    <mergeCell ref="E71:H71"/>
    <mergeCell ref="C72:D72"/>
    <mergeCell ref="E72:H72"/>
    <mergeCell ref="C73:D73"/>
    <mergeCell ref="E73:H73"/>
    <mergeCell ref="C75:D75"/>
    <mergeCell ref="E75:H75"/>
    <mergeCell ref="C74:D74"/>
    <mergeCell ref="E74:H74"/>
    <mergeCell ref="C76:D76"/>
    <mergeCell ref="E76:H76"/>
    <mergeCell ref="C77:D77"/>
    <mergeCell ref="E77:H77"/>
    <mergeCell ref="C78:D78"/>
    <mergeCell ref="E78:H78"/>
    <mergeCell ref="C79:D79"/>
    <mergeCell ref="E79:H79"/>
    <mergeCell ref="C80:D80"/>
    <mergeCell ref="E80:H80"/>
    <mergeCell ref="C81:D81"/>
    <mergeCell ref="E81:H81"/>
    <mergeCell ref="C82:D82"/>
    <mergeCell ref="E82:H82"/>
    <mergeCell ref="C83:D83"/>
    <mergeCell ref="E83:H83"/>
    <mergeCell ref="C84:D84"/>
    <mergeCell ref="E84:H84"/>
    <mergeCell ref="C85:D85"/>
    <mergeCell ref="E85:H85"/>
    <mergeCell ref="C86:D86"/>
    <mergeCell ref="E86:H86"/>
    <mergeCell ref="C87:D87"/>
    <mergeCell ref="E87:H87"/>
    <mergeCell ref="C88:D88"/>
    <mergeCell ref="E88:H88"/>
    <mergeCell ref="C89:D89"/>
    <mergeCell ref="E89:H89"/>
    <mergeCell ref="C93:D93"/>
    <mergeCell ref="E93:H93"/>
    <mergeCell ref="E32:H32"/>
    <mergeCell ref="C32:D32"/>
    <mergeCell ref="C92:D92"/>
    <mergeCell ref="E92:H92"/>
    <mergeCell ref="C91:D91"/>
    <mergeCell ref="E91:H91"/>
    <mergeCell ref="C90:D90"/>
    <mergeCell ref="E90:H90"/>
  </mergeCells>
  <printOptions/>
  <pageMargins left="0.75" right="0.75" top="1" bottom="1" header="0.5" footer="0.5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2007-05-02T09:23:18Z</cp:lastPrinted>
  <dcterms:created xsi:type="dcterms:W3CDTF">2005-07-21T07:39:34Z</dcterms:created>
  <dcterms:modified xsi:type="dcterms:W3CDTF">2007-06-25T07:41:19Z</dcterms:modified>
  <cp:category/>
  <cp:version/>
  <cp:contentType/>
  <cp:contentStatus/>
</cp:coreProperties>
</file>